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656" activeTab="0"/>
  </bookViews>
  <sheets>
    <sheet name="CCRPI Score" sheetId="1" r:id="rId1"/>
    <sheet name="Achievement" sheetId="2" r:id="rId2"/>
    <sheet name="Progress" sheetId="3" r:id="rId3"/>
    <sheet name="Achievement Gap" sheetId="4" r:id="rId4"/>
    <sheet name="ED-EL-SWD" sheetId="5" r:id="rId5"/>
    <sheet name="ETB" sheetId="6" r:id="rId6"/>
    <sheet name="Single Score" sheetId="7" r:id="rId7"/>
  </sheets>
  <definedNames/>
  <calcPr fullCalcOnLoad="1"/>
</workbook>
</file>

<file path=xl/sharedStrings.xml><?xml version="1.0" encoding="utf-8"?>
<sst xmlns="http://schemas.openxmlformats.org/spreadsheetml/2006/main" count="197" uniqueCount="134">
  <si>
    <t>Pathways</t>
  </si>
  <si>
    <t>College Ready</t>
  </si>
  <si>
    <t>Accelerated Enrollment</t>
  </si>
  <si>
    <t>GHSWT</t>
  </si>
  <si>
    <t>Lexile</t>
  </si>
  <si>
    <t>Attendance Rate</t>
  </si>
  <si>
    <t>Category Weight</t>
  </si>
  <si>
    <t>Progress Points Earned</t>
  </si>
  <si>
    <t>Gap Size</t>
  </si>
  <si>
    <t>Gap Change</t>
  </si>
  <si>
    <t>Higher of Gap Size/Gap Change</t>
  </si>
  <si>
    <t>Achievement Points Earned</t>
  </si>
  <si>
    <t>College and Career Ready Performance Index (CCRPI)</t>
  </si>
  <si>
    <t>Progress Points</t>
  </si>
  <si>
    <t>Exceeding the Bar Points</t>
  </si>
  <si>
    <t>Financial Efficiency  Rating</t>
  </si>
  <si>
    <t xml:space="preserve">School Climate Rating
</t>
  </si>
  <si>
    <t>CCRPI Score</t>
  </si>
  <si>
    <t>Total</t>
  </si>
  <si>
    <t>Weighted Performance</t>
  </si>
  <si>
    <t>Content Mastery: 40% of Achievement</t>
  </si>
  <si>
    <t>Post High School Readiness: 30% of Achievement</t>
  </si>
  <si>
    <t>Graduation Rate: 30% of Achievement</t>
  </si>
  <si>
    <t>Content Mastery  Weighted Performance</t>
  </si>
  <si>
    <t>Post High School Readiness Weighted Performance</t>
  </si>
  <si>
    <t>Graduation Rate Weighted Performance</t>
  </si>
  <si>
    <t>Sum of Weighted Performances</t>
  </si>
  <si>
    <t>Achievement 
Points</t>
  </si>
  <si>
    <t>EOCT - 9th Grade Literature</t>
  </si>
  <si>
    <t>EOCT - American Literature</t>
  </si>
  <si>
    <t>EOCT - Physical Science</t>
  </si>
  <si>
    <t>EOCT - Biology</t>
  </si>
  <si>
    <t>EOCT - US History</t>
  </si>
  <si>
    <t>EOCT - Economics</t>
  </si>
  <si>
    <t>Indicator</t>
  </si>
  <si>
    <t>EOCT Exceeds</t>
  </si>
  <si>
    <t>Challenge Points</t>
  </si>
  <si>
    <t>ED/EL/SWD Performance Points</t>
  </si>
  <si>
    <r>
      <rPr>
        <b/>
        <sz val="14"/>
        <color indexed="8"/>
        <rFont val="Calibri"/>
        <family val="2"/>
      </rPr>
      <t>Progress:</t>
    </r>
    <r>
      <rPr>
        <sz val="14"/>
        <color indexed="8"/>
        <rFont val="Calibri"/>
        <family val="2"/>
      </rPr>
      <t xml:space="preserve"> Utilizes Student Growth Percentiles (SGPs)</t>
    </r>
  </si>
  <si>
    <r>
      <rPr>
        <b/>
        <sz val="14"/>
        <color indexed="8"/>
        <rFont val="Calibri"/>
        <family val="2"/>
      </rPr>
      <t xml:space="preserve">Challenge Points: </t>
    </r>
    <r>
      <rPr>
        <sz val="14"/>
        <color indexed="8"/>
        <rFont val="Calibri"/>
        <family val="2"/>
      </rPr>
      <t>ED/EL/SWD Performance Points + Exceeding the Bar Points (not to exceed 10 points)</t>
    </r>
  </si>
  <si>
    <t>Adjusted Performance on Indicator</t>
  </si>
  <si>
    <t>Points Possible for Indicator</t>
  </si>
  <si>
    <t>Points Earned on Indicator</t>
  </si>
  <si>
    <t>High School Exceeding the Bar Indicators</t>
  </si>
  <si>
    <t>Achievement Gap Points Earned</t>
  </si>
  <si>
    <t xml:space="preserve">Achievement Gap Points </t>
  </si>
  <si>
    <r>
      <rPr>
        <b/>
        <sz val="14"/>
        <color indexed="8"/>
        <rFont val="Calibri"/>
        <family val="2"/>
      </rPr>
      <t>Achievement Gap:</t>
    </r>
    <r>
      <rPr>
        <sz val="14"/>
        <color indexed="8"/>
        <rFont val="Calibri"/>
        <family val="2"/>
      </rPr>
      <t xml:space="preserve"> Utilizes Lowest Quartile Scale Scores</t>
    </r>
  </si>
  <si>
    <r>
      <rPr>
        <b/>
        <sz val="14"/>
        <color indexed="8"/>
        <rFont val="Calibri"/>
        <family val="2"/>
      </rPr>
      <t>Achievement:</t>
    </r>
    <r>
      <rPr>
        <sz val="14"/>
        <color indexed="8"/>
        <rFont val="Calibri"/>
        <family val="2"/>
      </rPr>
      <t xml:space="preserve"> Utilizes All Indicators </t>
    </r>
  </si>
  <si>
    <t>Sum of Achievement, Progress, Achievement Gap, and Challenge Points</t>
  </si>
  <si>
    <t>Points Possible</t>
  </si>
  <si>
    <t>Total Points</t>
  </si>
  <si>
    <t>Category Performance</t>
  </si>
  <si>
    <t>Test Enrollment = Yes</t>
  </si>
  <si>
    <t>Test Participant = Yes</t>
  </si>
  <si>
    <t xml:space="preserve">Category Performance </t>
  </si>
  <si>
    <t>NA</t>
  </si>
  <si>
    <t>Performance on Indicator: Decimal Value</t>
  </si>
  <si>
    <t>Benchmark for Indicator: Decimal Value</t>
  </si>
  <si>
    <t xml:space="preserve">Performance on Indicator  </t>
  </si>
  <si>
    <t>Performance on Indicator</t>
  </si>
  <si>
    <t>High School Content Area Assessments</t>
  </si>
  <si>
    <t>Count of Students Meeting Typical/High Growth</t>
  </si>
  <si>
    <t>Count of Students with Student Growth Percentiles (SGPs)</t>
  </si>
  <si>
    <t>EOCT: 9th Grade Literature, American Literature</t>
  </si>
  <si>
    <t>EOCT: Mathematics I, Algebra, Mathematics II, and Geometry</t>
  </si>
  <si>
    <t>EOCT: Biology, Physical Science</t>
  </si>
  <si>
    <t>EOCT: US History, Economics</t>
  </si>
  <si>
    <t>Current Year Mean</t>
  </si>
  <si>
    <r>
      <t xml:space="preserve">Current Year Gap Size </t>
    </r>
    <r>
      <rPr>
        <b/>
        <sz val="8"/>
        <color indexed="8"/>
        <rFont val="Calibri"/>
        <family val="2"/>
      </rPr>
      <t>(Current Year State Mean - School Mean)</t>
    </r>
  </si>
  <si>
    <t>Gap Size Score</t>
  </si>
  <si>
    <t>Prior Year Mean</t>
  </si>
  <si>
    <r>
      <t>Prior Year Gap Size</t>
    </r>
    <r>
      <rPr>
        <b/>
        <sz val="8"/>
        <color indexed="8"/>
        <rFont val="Calibri"/>
        <family val="2"/>
      </rPr>
      <t xml:space="preserve"> (Prior Year State Mean - School Mean)</t>
    </r>
  </si>
  <si>
    <r>
      <t xml:space="preserve">Gap Change </t>
    </r>
    <r>
      <rPr>
        <b/>
        <sz val="8"/>
        <color indexed="8"/>
        <rFont val="Calibri"/>
        <family val="2"/>
      </rPr>
      <t>(Current Year Gap Size - Prior Year Gap Size)</t>
    </r>
  </si>
  <si>
    <t>Gap Change Score</t>
  </si>
  <si>
    <t>Achievement Gap for High Schools</t>
  </si>
  <si>
    <t>Achievement Gap for High Schools = 15% or 15 Points</t>
  </si>
  <si>
    <t>Participation Rate %</t>
  </si>
  <si>
    <t>Performance on Indicator:  Decimal Value Meets &amp; Exceeds</t>
  </si>
  <si>
    <t>Exceeding the Bar for High Schools</t>
  </si>
  <si>
    <t xml:space="preserve">Percent of graduates earning credit in a physics course  </t>
  </si>
  <si>
    <t xml:space="preserve">School has earned a Georgia Science, Technology, Engineering and Math (STEM) Program Certification  </t>
  </si>
  <si>
    <t>Percent of English Learners with positive movement from one Performance Band to a higher Performance Band based on the ACCESS for ELLs</t>
  </si>
  <si>
    <t xml:space="preserve">Percent of graduates completing a career-related Work-Based Learning Program or a career-related Capstone Project </t>
  </si>
  <si>
    <r>
      <rPr>
        <sz val="10.5"/>
        <color indexed="8"/>
        <rFont val="Calibri"/>
        <family val="2"/>
      </rPr>
      <t xml:space="preserve">School or LEA-defined innovative practice accompanied by documented data supporting improved student achievement: </t>
    </r>
    <r>
      <rPr>
        <b/>
        <sz val="10.5"/>
        <color indexed="8"/>
        <rFont val="Calibri"/>
        <family val="2"/>
      </rPr>
      <t>examples include but are not limited to</t>
    </r>
    <r>
      <rPr>
        <sz val="10.5"/>
        <color indexed="8"/>
        <rFont val="Calibri"/>
        <family val="2"/>
      </rPr>
      <t>-participation in Charter System status, students enrolled in a Georgia College and Career Academy, partner participation in Race to the TOP award, participation in Striving Reader initiative, participation in dual language immersion program, participation in Literacy Design Collaborative (LDC) and/or Mathematics Design Collaborative (MDC), comprehensive implementation of Response to Intervention (RTI) and/or Positive Behavioral Interventions &amp; Supports (PBIS)</t>
    </r>
  </si>
  <si>
    <t>Exceeding the Bar Points Earned</t>
  </si>
  <si>
    <t>ED/EL/SWD FAY Students with Test Scores</t>
  </si>
  <si>
    <t>Maximum Points</t>
  </si>
  <si>
    <t>Flag Count for ED/EL/SWD</t>
  </si>
  <si>
    <t>ED/EL/SWD Performance Points Earned</t>
  </si>
  <si>
    <t>ED/EL/SWD Performance for High Schools</t>
  </si>
  <si>
    <t>% Flag Count for ED/EL/SWD Meeting Subgroup Performance Target: Decimal Value</t>
  </si>
  <si>
    <t xml:space="preserve">*Type Y for yes and N for no. </t>
  </si>
  <si>
    <t>Performance Code = ADV &amp; PRO</t>
  </si>
  <si>
    <t>Flag Count for ED/EL/SWD Meeting Participation Rate and Subgroup Performance Target</t>
  </si>
  <si>
    <t>FAY Participants</t>
  </si>
  <si>
    <r>
      <t>25th Percentile Value</t>
    </r>
    <r>
      <rPr>
        <b/>
        <sz val="11"/>
        <color indexed="10"/>
        <rFont val="Calibri"/>
        <family val="2"/>
      </rPr>
      <t xml:space="preserve"> (not required)</t>
    </r>
  </si>
  <si>
    <t>Progress for High Schools = 25% or 25 Points</t>
  </si>
  <si>
    <t>Achievement for High Schools: 60% or 60 Points</t>
  </si>
  <si>
    <t xml:space="preserve">School Single Score Calculation </t>
  </si>
  <si>
    <t>Score</t>
  </si>
  <si>
    <t>Enrollment by Grade Band</t>
  </si>
  <si>
    <t>School Enrollment</t>
  </si>
  <si>
    <t xml:space="preserve">Proportional Points </t>
  </si>
  <si>
    <t>ES</t>
  </si>
  <si>
    <t>MS</t>
  </si>
  <si>
    <t>HS</t>
  </si>
  <si>
    <t>% Enrollment by Grade Bands</t>
  </si>
  <si>
    <t xml:space="preserve">Single School Score </t>
  </si>
  <si>
    <t>Weighted Points</t>
  </si>
  <si>
    <t>1.2 or greater</t>
  </si>
  <si>
    <t>0.9  – 1.19</t>
  </si>
  <si>
    <t>0.5 – 0.89</t>
  </si>
  <si>
    <t>Less than 0.5</t>
  </si>
  <si>
    <t>0.05 or greater</t>
  </si>
  <si>
    <t>-0.04 – 0.04</t>
  </si>
  <si>
    <t>-0.15 –  - .05</t>
  </si>
  <si>
    <t>Less than -0.15</t>
  </si>
  <si>
    <t>FAY Participant = Yes</t>
  </si>
  <si>
    <t>Updated Score</t>
  </si>
  <si>
    <r>
      <t xml:space="preserve">Average ETB </t>
    </r>
    <r>
      <rPr>
        <b/>
        <sz val="11"/>
        <color indexed="10"/>
        <rFont val="Calibri"/>
        <family val="2"/>
      </rPr>
      <t>(District Level Only)</t>
    </r>
  </si>
  <si>
    <r>
      <t xml:space="preserve">      </t>
    </r>
    <r>
      <rPr>
        <b/>
        <sz val="11"/>
        <color indexed="62"/>
        <rFont val="Calibri"/>
        <family val="2"/>
      </rPr>
      <t xml:space="preserve"> Single School Score</t>
    </r>
  </si>
  <si>
    <t xml:space="preserve">Percent of graduates earning 3 or more high school credits in the same world language </t>
  </si>
  <si>
    <t xml:space="preserve">Percent of teachers utilizing the Statewide Longitudinal Data Systems (SLDS) </t>
  </si>
  <si>
    <r>
      <rPr>
        <sz val="10.5"/>
        <rFont val="Calibri"/>
        <family val="2"/>
      </rPr>
      <t xml:space="preserve">School or LEA-defined interventions or practices designed to facilitate a personalized climate in the school:  </t>
    </r>
    <r>
      <rPr>
        <b/>
        <sz val="10.5"/>
        <rFont val="Calibri"/>
        <family val="2"/>
      </rPr>
      <t xml:space="preserve">examples include but are not limited to </t>
    </r>
    <r>
      <rPr>
        <sz val="10.5"/>
        <rFont val="Calibri"/>
        <family val="2"/>
      </rPr>
      <t>Teachers as Advisors program</t>
    </r>
    <r>
      <rPr>
        <b/>
        <sz val="10.5"/>
        <rFont val="Calibri"/>
        <family val="2"/>
      </rPr>
      <t xml:space="preserve">; </t>
    </r>
    <r>
      <rPr>
        <sz val="10.5"/>
        <rFont val="Calibri"/>
        <family val="2"/>
      </rPr>
      <t xml:space="preserve">mentoring program; Positive Behavioral Intervaentions &amp; Supports (PBIS); service-learning program; peer mediation;p conflict mediation. </t>
    </r>
  </si>
  <si>
    <r>
      <t>Percent of first time 9</t>
    </r>
    <r>
      <rPr>
        <vertAlign val="superscript"/>
        <sz val="10.5"/>
        <color indexed="17"/>
        <rFont val="Calibri"/>
        <family val="2"/>
      </rPr>
      <t>th</t>
    </r>
    <r>
      <rPr>
        <sz val="10.5"/>
        <color indexed="17"/>
        <rFont val="Calibri"/>
        <family val="2"/>
      </rPr>
      <t xml:space="preserve"> grade students with disabilities earning 3 Carnegie Unit Credits in 3 core content areas (ELA, mathematics, science, social studies)  and scoring at Meets or Exceeds on all required EOCT</t>
    </r>
  </si>
  <si>
    <r>
      <t>Percent of first time 9</t>
    </r>
    <r>
      <rPr>
        <vertAlign val="superscript"/>
        <sz val="10.5"/>
        <color indexed="17"/>
        <rFont val="Calibri"/>
        <family val="2"/>
      </rPr>
      <t>th</t>
    </r>
    <r>
      <rPr>
        <sz val="10.5"/>
        <color indexed="17"/>
        <rFont val="Calibri"/>
        <family val="2"/>
      </rPr>
      <t xml:space="preserve"> grade students earning 4 Carnegie Unit Credits in 4 core content areas (ELA, mathematics, science, social studies) and scoring at Meets or Exceeds on all required EOCT</t>
    </r>
  </si>
  <si>
    <t>EOCT: Coordinate Algebra, Analytic Geometry, and Mathematics II</t>
  </si>
  <si>
    <t>EOCT:  Algebra, Coordinate Algebra, Geometry, Analytic Geometry, Mathematics I, and Mathematics II</t>
  </si>
  <si>
    <t>EOCT - Coordinate Algebra</t>
  </si>
  <si>
    <t>EOCT - Mathematics II, Analytic Geometry &amp; GPS Geometry</t>
  </si>
  <si>
    <t>EOCT -  Coordinate Algebra</t>
  </si>
  <si>
    <t>2014 4-Year Cohort Graduation Rate</t>
  </si>
  <si>
    <t>2013 5-Year Extended Cohort Graduation Rate</t>
  </si>
  <si>
    <t>EOCT - Analytic Geometry, Geometry &amp; Mathematics II</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</si>
</sst>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 numFmtId="174" formatCode="0.0000"/>
    <numFmt numFmtId="175" formatCode="0.00000"/>
    <numFmt numFmtId="176" formatCode="0.000000000"/>
    <numFmt numFmtId="177" formatCode="0.0000000"/>
    <numFmt numFmtId="178" formatCode="0.000000"/>
    <numFmt numFmtId="179" formatCode="0.0000000000"/>
    <numFmt numFmtId="180" formatCode="0.00000000000"/>
    <numFmt numFmtId="181" formatCode="0.000000000000"/>
  </numFmts>
  <fonts count="84">
    <font>
      <sz val="11"/>
      <color theme="1"/>
      <name val="Calibri"/>
      <family val="2"/>
    </font>
    <font>
      <sz val="11"/>
      <color indexed="8"/>
      <name val="Calibri"/>
      <family val="2"/>
    </font>
    <font>
      <b/>
      <sz val="18"/>
      <name val="Calibri"/>
      <family val="2"/>
    </font>
    <font>
      <b/>
      <sz val="14"/>
      <name val="Calibri"/>
      <family val="2"/>
    </font>
    <font>
      <b/>
      <sz val="16"/>
      <color indexed="8"/>
      <name val="Calibri"/>
      <family val="2"/>
    </font>
    <font>
      <b/>
      <sz val="12"/>
      <color indexed="8"/>
      <name val="Calibri"/>
      <family val="2"/>
    </font>
    <font>
      <sz val="16"/>
      <color indexed="8"/>
      <name val="Calibri"/>
      <family val="2"/>
    </font>
    <font>
      <b/>
      <sz val="14"/>
      <color indexed="8"/>
      <name val="Calibri"/>
      <family val="2"/>
    </font>
    <font>
      <b/>
      <sz val="10"/>
      <name val="Calibri"/>
      <family val="2"/>
    </font>
    <font>
      <sz val="14"/>
      <color indexed="8"/>
      <name val="Calibri"/>
      <family val="2"/>
    </font>
    <font>
      <sz val="10"/>
      <name val="Arial"/>
      <family val="2"/>
    </font>
    <font>
      <sz val="10"/>
      <color indexed="8"/>
      <name val="Arial"/>
      <family val="2"/>
    </font>
    <font>
      <sz val="8"/>
      <name val="Courier"/>
      <family val="3"/>
    </font>
    <font>
      <b/>
      <sz val="8"/>
      <color indexed="8"/>
      <name val="Calibri"/>
      <family val="2"/>
    </font>
    <font>
      <sz val="10.5"/>
      <color indexed="8"/>
      <name val="Calibri"/>
      <family val="2"/>
    </font>
    <font>
      <b/>
      <sz val="10.5"/>
      <color indexed="8"/>
      <name val="Calibri"/>
      <family val="2"/>
    </font>
    <font>
      <b/>
      <sz val="11"/>
      <color indexed="10"/>
      <name val="Calibri"/>
      <family val="2"/>
    </font>
    <font>
      <b/>
      <sz val="11"/>
      <color indexed="62"/>
      <name val="Calibri"/>
      <family val="2"/>
    </font>
    <font>
      <sz val="10.5"/>
      <color indexed="17"/>
      <name val="Calibri"/>
      <family val="2"/>
    </font>
    <font>
      <sz val="10.5"/>
      <name val="Calibri"/>
      <family val="2"/>
    </font>
    <font>
      <b/>
      <sz val="10.5"/>
      <name val="Calibri"/>
      <family val="2"/>
    </font>
    <font>
      <vertAlign val="superscript"/>
      <sz val="10.5"/>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7"/>
      <name val="Calibri"/>
      <family val="2"/>
    </font>
    <font>
      <sz val="11"/>
      <name val="Calibri"/>
      <family val="2"/>
    </font>
    <font>
      <sz val="12"/>
      <color indexed="8"/>
      <name val="Calibri"/>
      <family val="2"/>
    </font>
    <font>
      <b/>
      <sz val="14"/>
      <color indexed="17"/>
      <name val="Calibri"/>
      <family val="2"/>
    </font>
    <font>
      <b/>
      <sz val="11"/>
      <name val="Calibri"/>
      <family val="2"/>
    </font>
    <font>
      <b/>
      <sz val="10"/>
      <color indexed="9"/>
      <name val="Calibri"/>
      <family val="2"/>
    </font>
    <font>
      <sz val="10"/>
      <color indexed="8"/>
      <name val="Calibri"/>
      <family val="2"/>
    </font>
    <font>
      <b/>
      <sz val="16"/>
      <name val="Calibri"/>
      <family val="2"/>
    </font>
    <font>
      <b/>
      <sz val="14"/>
      <color indexed="62"/>
      <name val="Calibri"/>
      <family val="2"/>
    </font>
    <font>
      <sz val="14"/>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Calibri"/>
      <family val="2"/>
    </font>
    <font>
      <sz val="11"/>
      <color rgb="FF00B050"/>
      <name val="Calibri"/>
      <family val="2"/>
    </font>
    <font>
      <sz val="12"/>
      <color theme="1"/>
      <name val="Calibri"/>
      <family val="2"/>
    </font>
    <font>
      <sz val="14"/>
      <color theme="1"/>
      <name val="Calibri"/>
      <family val="2"/>
    </font>
    <font>
      <b/>
      <sz val="14"/>
      <color rgb="FF00B050"/>
      <name val="Calibri"/>
      <family val="2"/>
    </font>
    <font>
      <sz val="10.5"/>
      <color rgb="FF00B050"/>
      <name val="Calibri"/>
      <family val="2"/>
    </font>
    <font>
      <sz val="10.5"/>
      <color rgb="FF000000"/>
      <name val="Calibri"/>
      <family val="2"/>
    </font>
    <font>
      <b/>
      <sz val="10"/>
      <color rgb="FFFFFFFF"/>
      <name val="Calibri"/>
      <family val="2"/>
    </font>
    <font>
      <sz val="10"/>
      <color theme="1"/>
      <name val="Calibri"/>
      <family val="2"/>
    </font>
    <font>
      <b/>
      <sz val="11"/>
      <color theme="4" tint="-0.24997000396251678"/>
      <name val="Calibri"/>
      <family val="2"/>
    </font>
    <font>
      <b/>
      <sz val="11"/>
      <color rgb="FF366092"/>
      <name val="Calibri"/>
      <family val="2"/>
    </font>
    <font>
      <b/>
      <sz val="14"/>
      <color theme="1"/>
      <name val="Calibri"/>
      <family val="2"/>
    </font>
    <font>
      <b/>
      <sz val="10"/>
      <color theme="0"/>
      <name val="Calibri"/>
      <family val="2"/>
    </font>
    <font>
      <b/>
      <sz val="14"/>
      <color theme="4" tint="-0.24997000396251678"/>
      <name val="Calibri"/>
      <family val="2"/>
    </font>
    <font>
      <sz val="14"/>
      <color theme="4" tint="-0.24997000396251678"/>
      <name val="Calibri"/>
      <family val="2"/>
    </font>
    <font>
      <sz val="11"/>
      <color rgb="FF366092"/>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BE5F1"/>
        <bgColor indexed="64"/>
      </patternFill>
    </fill>
    <fill>
      <patternFill patternType="solid">
        <fgColor theme="1"/>
        <bgColor indexed="64"/>
      </patternFill>
    </fill>
    <fill>
      <patternFill patternType="solid">
        <fgColor theme="4" tint="0.5999600291252136"/>
        <bgColor indexed="64"/>
      </patternFill>
    </fill>
    <fill>
      <patternFill patternType="solid">
        <fgColor rgb="FF548DD4"/>
        <bgColor indexed="64"/>
      </patternFill>
    </fill>
    <fill>
      <patternFill patternType="solid">
        <fgColor theme="6" tint="0.5999600291252136"/>
        <bgColor indexed="64"/>
      </patternFill>
    </fill>
    <fill>
      <patternFill patternType="solid">
        <fgColor theme="7"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s>
  <cellStyleXfs count="4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pplyNumberFormat="0" applyFill="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11" fillId="0" borderId="0">
      <alignment/>
      <protection/>
    </xf>
    <xf numFmtId="9" fontId="11" fillId="0" borderId="0">
      <alignment/>
      <protection/>
    </xf>
    <xf numFmtId="9" fontId="11" fillId="0" borderId="0">
      <alignment/>
      <protection/>
    </xf>
    <xf numFmtId="9" fontId="11"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8">
    <xf numFmtId="0" fontId="0" fillId="0" borderId="0" xfId="0" applyFont="1" applyAlignment="1">
      <alignment/>
    </xf>
    <xf numFmtId="0" fontId="0" fillId="0" borderId="0" xfId="0" applyAlignment="1" applyProtection="1">
      <alignment/>
      <protection locked="0"/>
    </xf>
    <xf numFmtId="0" fontId="0" fillId="0" borderId="10" xfId="0"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66" fillId="0" borderId="0" xfId="0" applyFont="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Border="1" applyAlignment="1" applyProtection="1">
      <alignment/>
      <protection locked="0"/>
    </xf>
    <xf numFmtId="0" fontId="66" fillId="0" borderId="10" xfId="0" applyFont="1" applyFill="1" applyBorder="1" applyAlignment="1" applyProtection="1">
      <alignment horizontal="center" wrapText="1"/>
      <protection/>
    </xf>
    <xf numFmtId="165" fontId="8" fillId="34" borderId="10" xfId="0" applyNumberFormat="1"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0" xfId="0" applyNumberFormat="1" applyFont="1" applyFill="1" applyBorder="1" applyAlignment="1" applyProtection="1">
      <alignment horizontal="center" vertical="center" wrapText="1"/>
      <protection/>
    </xf>
    <xf numFmtId="0" fontId="8" fillId="34" borderId="10" xfId="0"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0" fillId="0" borderId="10" xfId="0" applyNumberFormat="1" applyFont="1" applyFill="1" applyBorder="1" applyAlignment="1" applyProtection="1">
      <alignment horizontal="center"/>
      <protection/>
    </xf>
    <xf numFmtId="0" fontId="0" fillId="0" borderId="10" xfId="0" applyNumberFormat="1" applyFill="1" applyBorder="1" applyAlignment="1" applyProtection="1">
      <alignment horizontal="center"/>
      <protection/>
    </xf>
    <xf numFmtId="164" fontId="0" fillId="0" borderId="10" xfId="0" applyNumberFormat="1" applyFill="1" applyBorder="1" applyAlignment="1" applyProtection="1">
      <alignment horizontal="center"/>
      <protection/>
    </xf>
    <xf numFmtId="0" fontId="66" fillId="0" borderId="10" xfId="0" applyFont="1" applyFill="1" applyBorder="1" applyAlignment="1" applyProtection="1">
      <alignment horizontal="center"/>
      <protection/>
    </xf>
    <xf numFmtId="164" fontId="66" fillId="0" borderId="10" xfId="0" applyNumberFormat="1" applyFont="1" applyFill="1" applyBorder="1" applyAlignment="1" applyProtection="1">
      <alignment horizontal="center"/>
      <protection/>
    </xf>
    <xf numFmtId="0" fontId="0" fillId="10" borderId="10" xfId="0" applyNumberFormat="1" applyFont="1" applyFill="1" applyBorder="1" applyAlignment="1" applyProtection="1">
      <alignment horizontal="center"/>
      <protection locked="0"/>
    </xf>
    <xf numFmtId="0" fontId="0" fillId="10" borderId="10" xfId="0" applyNumberFormat="1" applyFill="1" applyBorder="1" applyAlignment="1" applyProtection="1">
      <alignment horizontal="center"/>
      <protection locked="0"/>
    </xf>
    <xf numFmtId="0" fontId="0" fillId="0" borderId="10" xfId="0" applyFill="1" applyBorder="1" applyAlignment="1" applyProtection="1">
      <alignment horizontal="center"/>
      <protection/>
    </xf>
    <xf numFmtId="164" fontId="0" fillId="10" borderId="11" xfId="0" applyNumberFormat="1" applyFill="1" applyBorder="1" applyAlignment="1" applyProtection="1">
      <alignment horizontal="center"/>
      <protection locked="0"/>
    </xf>
    <xf numFmtId="0" fontId="66" fillId="35" borderId="10" xfId="0" applyFont="1" applyFill="1" applyBorder="1" applyAlignment="1" applyProtection="1">
      <alignment horizontal="center" vertical="center" wrapText="1"/>
      <protection/>
    </xf>
    <xf numFmtId="0" fontId="66" fillId="34" borderId="10" xfId="0" applyFont="1" applyFill="1" applyBorder="1" applyAlignment="1" applyProtection="1">
      <alignment horizontal="center" vertical="center" wrapText="1"/>
      <protection/>
    </xf>
    <xf numFmtId="0" fontId="66" fillId="2" borderId="10" xfId="0" applyFont="1" applyFill="1" applyBorder="1" applyAlignment="1" applyProtection="1">
      <alignment horizontal="center" vertical="center" wrapText="1"/>
      <protection/>
    </xf>
    <xf numFmtId="0" fontId="66" fillId="0" borderId="10" xfId="0" applyFont="1" applyFill="1" applyBorder="1" applyAlignment="1" applyProtection="1">
      <alignment/>
      <protection/>
    </xf>
    <xf numFmtId="0" fontId="66" fillId="0" borderId="10" xfId="0" applyFont="1" applyFill="1" applyBorder="1" applyAlignment="1" applyProtection="1">
      <alignment horizontal="right" wrapText="1"/>
      <protection/>
    </xf>
    <xf numFmtId="0" fontId="0" fillId="0" borderId="0" xfId="0" applyAlignment="1" applyProtection="1">
      <alignment/>
      <protection/>
    </xf>
    <xf numFmtId="0" fontId="66" fillId="34" borderId="11" xfId="0" applyFont="1" applyFill="1" applyBorder="1" applyAlignment="1" applyProtection="1">
      <alignment horizontal="center" vertical="center"/>
      <protection/>
    </xf>
    <xf numFmtId="0" fontId="66" fillId="8" borderId="10" xfId="0" applyFont="1" applyFill="1" applyBorder="1" applyAlignment="1" applyProtection="1">
      <alignment horizontal="center" vertical="center" wrapText="1"/>
      <protection/>
    </xf>
    <xf numFmtId="0" fontId="66" fillId="8" borderId="10" xfId="0" applyFont="1" applyFill="1" applyBorder="1" applyAlignment="1" applyProtection="1">
      <alignment horizontal="center" wrapText="1"/>
      <protection/>
    </xf>
    <xf numFmtId="0" fontId="66" fillId="0" borderId="11" xfId="0" applyFont="1" applyFill="1" applyBorder="1" applyAlignment="1" applyProtection="1">
      <alignment/>
      <protection/>
    </xf>
    <xf numFmtId="0" fontId="0" fillId="0" borderId="11" xfId="0" applyNumberFormat="1" applyFont="1" applyFill="1" applyBorder="1" applyAlignment="1" applyProtection="1">
      <alignment horizontal="center"/>
      <protection/>
    </xf>
    <xf numFmtId="0" fontId="0" fillId="0" borderId="11" xfId="0" applyFill="1" applyBorder="1" applyAlignment="1" applyProtection="1">
      <alignment horizontal="center"/>
      <protection/>
    </xf>
    <xf numFmtId="164" fontId="0" fillId="0" borderId="11" xfId="0" applyNumberFormat="1" applyFill="1" applyBorder="1" applyAlignment="1" applyProtection="1">
      <alignment horizontal="center"/>
      <protection/>
    </xf>
    <xf numFmtId="0" fontId="68" fillId="0" borderId="10" xfId="0" applyFont="1" applyFill="1" applyBorder="1" applyAlignment="1" applyProtection="1">
      <alignment/>
      <protection/>
    </xf>
    <xf numFmtId="0" fontId="69" fillId="0" borderId="10" xfId="0" applyNumberFormat="1" applyFont="1" applyFill="1" applyBorder="1" applyAlignment="1" applyProtection="1">
      <alignment horizontal="center"/>
      <protection/>
    </xf>
    <xf numFmtId="0" fontId="66" fillId="2" borderId="12" xfId="0" applyFont="1" applyFill="1" applyBorder="1" applyAlignment="1" applyProtection="1">
      <alignment horizontal="center" vertical="center"/>
      <protection/>
    </xf>
    <xf numFmtId="0" fontId="66" fillId="35" borderId="10" xfId="0" applyFont="1" applyFill="1" applyBorder="1" applyAlignment="1" applyProtection="1">
      <alignment horizontal="center" wrapText="1"/>
      <protection/>
    </xf>
    <xf numFmtId="1" fontId="0" fillId="0" borderId="13" xfId="0" applyNumberFormat="1" applyFont="1" applyFill="1" applyBorder="1" applyAlignment="1" applyProtection="1">
      <alignment horizontal="center"/>
      <protection/>
    </xf>
    <xf numFmtId="164" fontId="66" fillId="0" borderId="0" xfId="0" applyNumberFormat="1" applyFont="1" applyFill="1" applyBorder="1" applyAlignment="1" applyProtection="1">
      <alignment/>
      <protection/>
    </xf>
    <xf numFmtId="0" fontId="66" fillId="0" borderId="0" xfId="0" applyFont="1" applyFill="1" applyBorder="1" applyAlignment="1" applyProtection="1">
      <alignment/>
      <protection/>
    </xf>
    <xf numFmtId="0" fontId="66" fillId="0" borderId="10" xfId="0" applyFont="1" applyBorder="1" applyAlignment="1" applyProtection="1">
      <alignment horizontal="left" vertical="center" wrapText="1"/>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protection/>
    </xf>
    <xf numFmtId="0" fontId="66" fillId="0" borderId="10" xfId="0" applyFont="1" applyFill="1" applyBorder="1" applyAlignment="1" applyProtection="1">
      <alignment horizontal="right" vertical="center" wrapText="1"/>
      <protection/>
    </xf>
    <xf numFmtId="0" fontId="0" fillId="10" borderId="10" xfId="0" applyFill="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xf>
    <xf numFmtId="0" fontId="0" fillId="36" borderId="0" xfId="0" applyFill="1" applyBorder="1" applyAlignment="1" applyProtection="1">
      <alignment horizontal="center"/>
      <protection/>
    </xf>
    <xf numFmtId="0" fontId="0" fillId="36" borderId="12" xfId="0" applyFill="1" applyBorder="1" applyAlignment="1" applyProtection="1">
      <alignment horizontal="center"/>
      <protection/>
    </xf>
    <xf numFmtId="0" fontId="66" fillId="0" borderId="10" xfId="0" applyFont="1" applyFill="1" applyBorder="1" applyAlignment="1" applyProtection="1">
      <alignment horizontal="center" vertical="center" wrapText="1"/>
      <protection/>
    </xf>
    <xf numFmtId="0" fontId="66" fillId="0" borderId="10" xfId="0" applyFont="1" applyBorder="1" applyAlignment="1" applyProtection="1">
      <alignment horizontal="right" vertical="center" wrapText="1"/>
      <protection/>
    </xf>
    <xf numFmtId="0" fontId="0" fillId="0" borderId="0" xfId="0" applyBorder="1" applyAlignment="1" applyProtection="1">
      <alignment horizontal="center"/>
      <protection/>
    </xf>
    <xf numFmtId="0" fontId="66" fillId="0" borderId="0" xfId="0" applyFont="1" applyFill="1" applyBorder="1" applyAlignment="1" applyProtection="1">
      <alignment horizontal="right"/>
      <protection/>
    </xf>
    <xf numFmtId="0" fontId="66" fillId="0" borderId="10" xfId="0" applyFont="1" applyFill="1" applyBorder="1" applyAlignment="1" applyProtection="1">
      <alignment horizontal="right"/>
      <protection/>
    </xf>
    <xf numFmtId="0" fontId="0" fillId="0" borderId="0" xfId="0" applyBorder="1" applyAlignment="1" applyProtection="1">
      <alignment/>
      <protection/>
    </xf>
    <xf numFmtId="0" fontId="0" fillId="10" borderId="10" xfId="0" applyFont="1" applyFill="1" applyBorder="1" applyAlignment="1" applyProtection="1">
      <alignment horizontal="center" wrapText="1"/>
      <protection locked="0"/>
    </xf>
    <xf numFmtId="0" fontId="66" fillId="0" borderId="10" xfId="0" applyFont="1" applyFill="1" applyBorder="1" applyAlignment="1" applyProtection="1">
      <alignment horizontal="center" vertical="center"/>
      <protection/>
    </xf>
    <xf numFmtId="0" fontId="66" fillId="33" borderId="10" xfId="0" applyFont="1" applyFill="1" applyBorder="1" applyAlignment="1" applyProtection="1">
      <alignment horizontal="center" vertical="center"/>
      <protection/>
    </xf>
    <xf numFmtId="0" fontId="66" fillId="0" borderId="10" xfId="0" applyFont="1" applyBorder="1" applyAlignment="1" applyProtection="1">
      <alignment horizontal="center" vertical="center"/>
      <protection/>
    </xf>
    <xf numFmtId="0" fontId="66" fillId="0" borderId="0" xfId="0" applyFont="1" applyAlignment="1" applyProtection="1">
      <alignment horizontal="center" vertical="center"/>
      <protection/>
    </xf>
    <xf numFmtId="0" fontId="0" fillId="10" borderId="10" xfId="0" applyNumberFormat="1" applyFont="1" applyFill="1" applyBorder="1" applyAlignment="1" applyProtection="1">
      <alignment horizontal="center" vertical="center"/>
      <protection locked="0"/>
    </xf>
    <xf numFmtId="0" fontId="0" fillId="11" borderId="10" xfId="0" applyNumberFormat="1" applyFill="1" applyBorder="1" applyAlignment="1" applyProtection="1">
      <alignment horizontal="center" vertical="center"/>
      <protection locked="0"/>
    </xf>
    <xf numFmtId="166" fontId="41" fillId="0" borderId="10" xfId="0" applyNumberFormat="1" applyFont="1" applyFill="1" applyBorder="1" applyAlignment="1" applyProtection="1">
      <alignment horizontal="center"/>
      <protection/>
    </xf>
    <xf numFmtId="164" fontId="5" fillId="0" borderId="0" xfId="0" applyNumberFormat="1" applyFont="1" applyBorder="1" applyAlignment="1" applyProtection="1">
      <alignment horizontal="center" vertical="center"/>
      <protection/>
    </xf>
    <xf numFmtId="164" fontId="70" fillId="0" borderId="0" xfId="0" applyNumberFormat="1" applyFont="1" applyBorder="1" applyAlignment="1" applyProtection="1">
      <alignment/>
      <protection/>
    </xf>
    <xf numFmtId="0" fontId="70"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Alignment="1" applyProtection="1">
      <alignment/>
      <protection/>
    </xf>
    <xf numFmtId="164" fontId="0" fillId="0" borderId="0" xfId="0" applyNumberFormat="1" applyBorder="1" applyAlignment="1" applyProtection="1">
      <alignment/>
      <protection/>
    </xf>
    <xf numFmtId="164" fontId="4" fillId="0" borderId="0" xfId="0" applyNumberFormat="1" applyFont="1" applyBorder="1" applyAlignment="1" applyProtection="1">
      <alignment horizontal="center" vertical="center"/>
      <protection/>
    </xf>
    <xf numFmtId="0" fontId="71" fillId="0" borderId="0" xfId="0" applyFont="1" applyAlignment="1" applyProtection="1">
      <alignment/>
      <protection/>
    </xf>
    <xf numFmtId="0" fontId="71" fillId="0" borderId="0" xfId="0" applyFont="1" applyAlignment="1" applyProtection="1">
      <alignment horizontal="left"/>
      <protection/>
    </xf>
    <xf numFmtId="0" fontId="0" fillId="0" borderId="0" xfId="0" applyFont="1" applyAlignment="1" applyProtection="1">
      <alignment horizontal="left"/>
      <protection/>
    </xf>
    <xf numFmtId="164" fontId="6" fillId="0" borderId="0" xfId="0" applyNumberFormat="1" applyFont="1" applyBorder="1" applyAlignment="1" applyProtection="1">
      <alignment horizontal="left" vertical="center"/>
      <protection/>
    </xf>
    <xf numFmtId="0" fontId="0" fillId="0" borderId="0" xfId="0" applyFont="1" applyBorder="1" applyAlignment="1" applyProtection="1">
      <alignment horizontal="left"/>
      <protection/>
    </xf>
    <xf numFmtId="0" fontId="2" fillId="0" borderId="0" xfId="0" applyFont="1" applyBorder="1" applyAlignment="1" applyProtection="1">
      <alignment horizontal="center" wrapText="1"/>
      <protection/>
    </xf>
    <xf numFmtId="2" fontId="0" fillId="0" borderId="10" xfId="0" applyNumberFormat="1" applyFill="1" applyBorder="1" applyAlignment="1" applyProtection="1">
      <alignment horizontal="center"/>
      <protection/>
    </xf>
    <xf numFmtId="0" fontId="0" fillId="10" borderId="10" xfId="0" applyFill="1" applyBorder="1" applyAlignment="1" applyProtection="1">
      <alignment horizontal="center"/>
      <protection locked="0"/>
    </xf>
    <xf numFmtId="175" fontId="66" fillId="0" borderId="10" xfId="0" applyNumberFormat="1" applyFont="1" applyBorder="1" applyAlignment="1" applyProtection="1">
      <alignment horizontal="center" wrapText="1"/>
      <protection/>
    </xf>
    <xf numFmtId="2" fontId="41" fillId="10" borderId="10" xfId="0" applyNumberFormat="1" applyFont="1" applyFill="1" applyBorder="1" applyAlignment="1" applyProtection="1">
      <alignment horizontal="center"/>
      <protection locked="0"/>
    </xf>
    <xf numFmtId="166" fontId="0" fillId="0" borderId="10" xfId="0" applyNumberFormat="1" applyFill="1" applyBorder="1" applyAlignment="1" applyProtection="1">
      <alignment horizontal="center"/>
      <protection/>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72" fillId="0" borderId="0" xfId="0" applyFont="1" applyFill="1" applyBorder="1" applyAlignment="1" applyProtection="1">
      <alignment horizontal="center"/>
      <protection/>
    </xf>
    <xf numFmtId="164" fontId="0" fillId="0" borderId="0" xfId="0" applyNumberFormat="1" applyFill="1" applyBorder="1" applyAlignment="1" applyProtection="1">
      <alignment horizontal="center"/>
      <protection/>
    </xf>
    <xf numFmtId="164" fontId="66" fillId="0" borderId="0" xfId="0" applyNumberFormat="1" applyFont="1" applyFill="1" applyBorder="1" applyAlignment="1" applyProtection="1">
      <alignment horizontal="center"/>
      <protection/>
    </xf>
    <xf numFmtId="175" fontId="66" fillId="0" borderId="0" xfId="0" applyNumberFormat="1" applyFont="1" applyFill="1" applyBorder="1" applyAlignment="1" applyProtection="1">
      <alignment horizontal="center"/>
      <protection/>
    </xf>
    <xf numFmtId="2" fontId="66" fillId="0" borderId="0" xfId="0" applyNumberFormat="1" applyFont="1" applyFill="1" applyBorder="1" applyAlignment="1" applyProtection="1">
      <alignment horizontal="center"/>
      <protection/>
    </xf>
    <xf numFmtId="178" fontId="66" fillId="0" borderId="0" xfId="0" applyNumberFormat="1" applyFont="1" applyFill="1" applyBorder="1" applyAlignment="1" applyProtection="1">
      <alignment horizontal="center"/>
      <protection/>
    </xf>
    <xf numFmtId="175" fontId="0" fillId="0" borderId="0" xfId="0" applyNumberFormat="1" applyAlignment="1" applyProtection="1">
      <alignment horizontal="center"/>
      <protection locked="0"/>
    </xf>
    <xf numFmtId="0" fontId="0" fillId="0" borderId="0" xfId="0" applyAlignment="1" applyProtection="1">
      <alignment horizontal="left"/>
      <protection locked="0"/>
    </xf>
    <xf numFmtId="0" fontId="66" fillId="37" borderId="10" xfId="0" applyFont="1" applyFill="1" applyBorder="1" applyAlignment="1" applyProtection="1">
      <alignment horizontal="center" vertical="center" wrapText="1"/>
      <protection/>
    </xf>
    <xf numFmtId="0" fontId="66" fillId="37" borderId="10" xfId="0" applyFont="1" applyFill="1" applyBorder="1" applyAlignment="1" applyProtection="1">
      <alignment horizontal="center" vertical="top" wrapText="1"/>
      <protection/>
    </xf>
    <xf numFmtId="0" fontId="66" fillId="37" borderId="10" xfId="0" applyFont="1" applyFill="1" applyBorder="1" applyAlignment="1" applyProtection="1">
      <alignment horizontal="center" wrapText="1"/>
      <protection/>
    </xf>
    <xf numFmtId="0" fontId="66" fillId="2" borderId="13" xfId="0" applyFont="1" applyFill="1" applyBorder="1" applyAlignment="1" applyProtection="1">
      <alignment horizontal="center"/>
      <protection/>
    </xf>
    <xf numFmtId="0" fontId="67" fillId="0" borderId="0" xfId="0" applyFont="1" applyAlignment="1" applyProtection="1">
      <alignment/>
      <protection locked="0"/>
    </xf>
    <xf numFmtId="0" fontId="69" fillId="33" borderId="10" xfId="0" applyNumberFormat="1" applyFont="1" applyFill="1" applyBorder="1" applyAlignment="1" applyProtection="1">
      <alignment horizontal="center" vertical="center"/>
      <protection/>
    </xf>
    <xf numFmtId="0" fontId="73" fillId="33" borderId="10" xfId="0" applyFont="1" applyFill="1" applyBorder="1" applyAlignment="1" applyProtection="1">
      <alignment horizontal="left" vertical="top" wrapText="1" readingOrder="1"/>
      <protection/>
    </xf>
    <xf numFmtId="0" fontId="73" fillId="33" borderId="10" xfId="0" applyFont="1" applyFill="1" applyBorder="1" applyAlignment="1" applyProtection="1">
      <alignment horizontal="left" vertical="top" wrapText="1" readingOrder="1"/>
      <protection/>
    </xf>
    <xf numFmtId="0" fontId="74" fillId="33" borderId="10" xfId="0" applyFont="1" applyFill="1" applyBorder="1" applyAlignment="1" applyProtection="1">
      <alignment horizontal="left" vertical="top" wrapText="1" readingOrder="1"/>
      <protection/>
    </xf>
    <xf numFmtId="0" fontId="73" fillId="33" borderId="10" xfId="0" applyFont="1" applyFill="1" applyBorder="1" applyAlignment="1" applyProtection="1">
      <alignment vertical="top" wrapText="1" readingOrder="1"/>
      <protection/>
    </xf>
    <xf numFmtId="0" fontId="66" fillId="0" borderId="10" xfId="0" applyFont="1" applyFill="1" applyBorder="1" applyAlignment="1" applyProtection="1">
      <alignment wrapText="1"/>
      <protection/>
    </xf>
    <xf numFmtId="0" fontId="44" fillId="0" borderId="10" xfId="0" applyFont="1" applyFill="1" applyBorder="1" applyAlignment="1" applyProtection="1">
      <alignment/>
      <protection/>
    </xf>
    <xf numFmtId="0" fontId="41" fillId="0" borderId="10" xfId="0" applyNumberFormat="1" applyFont="1" applyFill="1" applyBorder="1" applyAlignment="1" applyProtection="1">
      <alignment horizontal="center"/>
      <protection/>
    </xf>
    <xf numFmtId="0" fontId="66" fillId="35" borderId="10" xfId="0" applyFont="1" applyFill="1" applyBorder="1" applyAlignment="1" applyProtection="1">
      <alignment horizontal="center"/>
      <protection/>
    </xf>
    <xf numFmtId="0" fontId="66" fillId="34" borderId="10" xfId="0" applyFont="1" applyFill="1" applyBorder="1" applyAlignment="1" applyProtection="1">
      <alignment horizontal="center"/>
      <protection/>
    </xf>
    <xf numFmtId="0" fontId="75" fillId="38" borderId="14" xfId="0" applyFont="1" applyFill="1" applyBorder="1" applyAlignment="1" applyProtection="1">
      <alignment horizontal="center" vertical="center" wrapText="1"/>
      <protection/>
    </xf>
    <xf numFmtId="0" fontId="75" fillId="38" borderId="15" xfId="0" applyFont="1" applyFill="1" applyBorder="1" applyAlignment="1" applyProtection="1">
      <alignment horizontal="center" vertical="center" wrapText="1"/>
      <protection/>
    </xf>
    <xf numFmtId="0" fontId="76" fillId="35" borderId="16" xfId="0" applyFont="1" applyFill="1" applyBorder="1" applyAlignment="1" applyProtection="1">
      <alignment horizontal="center" vertical="center" wrapText="1"/>
      <protection/>
    </xf>
    <xf numFmtId="0" fontId="76" fillId="35" borderId="17" xfId="0" applyFont="1" applyFill="1" applyBorder="1" applyAlignment="1" applyProtection="1">
      <alignment horizontal="center" vertical="center" wrapText="1"/>
      <protection/>
    </xf>
    <xf numFmtId="0" fontId="76" fillId="0" borderId="16" xfId="0" applyFont="1" applyBorder="1" applyAlignment="1" applyProtection="1">
      <alignment horizontal="center" vertical="center" wrapText="1"/>
      <protection/>
    </xf>
    <xf numFmtId="0" fontId="76" fillId="0" borderId="17" xfId="0" applyFont="1" applyBorder="1" applyAlignment="1" applyProtection="1">
      <alignment horizontal="center" vertical="center" wrapText="1"/>
      <protection/>
    </xf>
    <xf numFmtId="0" fontId="0" fillId="0" borderId="0" xfId="0" applyAlignment="1" applyProtection="1">
      <alignment wrapText="1"/>
      <protection/>
    </xf>
    <xf numFmtId="0" fontId="66" fillId="0" borderId="10" xfId="0" applyFont="1" applyBorder="1" applyAlignment="1" applyProtection="1">
      <alignment horizontal="center"/>
      <protection/>
    </xf>
    <xf numFmtId="0" fontId="66" fillId="0" borderId="0" xfId="0" applyFont="1" applyFill="1" applyBorder="1" applyAlignment="1" applyProtection="1">
      <alignment horizontal="center" wrapText="1"/>
      <protection/>
    </xf>
    <xf numFmtId="0" fontId="0" fillId="0" borderId="0" xfId="0" applyAlignment="1">
      <alignment horizontal="center"/>
    </xf>
    <xf numFmtId="0" fontId="77" fillId="0" borderId="10" xfId="0" applyFont="1" applyFill="1" applyBorder="1" applyAlignment="1" applyProtection="1">
      <alignment horizontal="right" vertical="center" wrapText="1"/>
      <protection/>
    </xf>
    <xf numFmtId="0" fontId="77" fillId="0" borderId="10" xfId="0" applyFont="1" applyFill="1" applyBorder="1" applyAlignment="1" applyProtection="1">
      <alignment horizontal="center" wrapText="1"/>
      <protection/>
    </xf>
    <xf numFmtId="0" fontId="66" fillId="0" borderId="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protection/>
    </xf>
    <xf numFmtId="0" fontId="77" fillId="0" borderId="10" xfId="0" applyFont="1" applyBorder="1" applyAlignment="1" applyProtection="1">
      <alignment horizontal="right"/>
      <protection/>
    </xf>
    <xf numFmtId="0" fontId="77" fillId="0" borderId="11" xfId="0" applyFont="1" applyBorder="1" applyAlignment="1" applyProtection="1">
      <alignment horizontal="center"/>
      <protection/>
    </xf>
    <xf numFmtId="0" fontId="0" fillId="39" borderId="10" xfId="0" applyFill="1" applyBorder="1" applyAlignment="1" applyProtection="1">
      <alignment horizontal="center"/>
      <protection locked="0"/>
    </xf>
    <xf numFmtId="175" fontId="0" fillId="0" borderId="10" xfId="0" applyNumberFormat="1" applyFill="1" applyBorder="1" applyAlignment="1" applyProtection="1">
      <alignment horizontal="center"/>
      <protection/>
    </xf>
    <xf numFmtId="0" fontId="66" fillId="0" borderId="10" xfId="0" applyFont="1" applyBorder="1" applyAlignment="1" applyProtection="1">
      <alignment horizontal="center"/>
      <protection/>
    </xf>
    <xf numFmtId="0" fontId="66" fillId="0" borderId="10" xfId="0" applyFont="1" applyBorder="1" applyAlignment="1" applyProtection="1">
      <alignment horizontal="center" wrapText="1"/>
      <protection/>
    </xf>
    <xf numFmtId="0" fontId="78" fillId="0" borderId="10" xfId="0" applyFont="1" applyBorder="1" applyAlignment="1" applyProtection="1">
      <alignment horizontal="center"/>
      <protection/>
    </xf>
    <xf numFmtId="0" fontId="0" fillId="0" borderId="10" xfId="0" applyBorder="1" applyAlignment="1" applyProtection="1">
      <alignment horizontal="center" wrapText="1"/>
      <protection/>
    </xf>
    <xf numFmtId="0" fontId="0" fillId="0" borderId="0" xfId="0" applyAlignment="1">
      <alignment wrapText="1"/>
    </xf>
    <xf numFmtId="0" fontId="19" fillId="33" borderId="10" xfId="0" applyFont="1" applyFill="1" applyBorder="1" applyAlignment="1" applyProtection="1">
      <alignment horizontal="left" vertical="top" wrapText="1" readingOrder="1"/>
      <protection/>
    </xf>
    <xf numFmtId="0" fontId="0" fillId="40" borderId="10" xfId="0" applyNumberFormat="1" applyFont="1" applyFill="1" applyBorder="1" applyAlignment="1" applyProtection="1">
      <alignment horizontal="center" vertical="center"/>
      <protection locked="0"/>
    </xf>
    <xf numFmtId="0" fontId="0" fillId="40" borderId="10" xfId="0" applyNumberFormat="1" applyFill="1" applyBorder="1" applyAlignment="1" applyProtection="1">
      <alignment horizontal="center" vertical="center"/>
      <protection locked="0"/>
    </xf>
    <xf numFmtId="166" fontId="0" fillId="0" borderId="10" xfId="0" applyNumberFormat="1" applyFont="1" applyFill="1" applyBorder="1" applyAlignment="1" applyProtection="1">
      <alignment horizontal="center" vertical="center" wrapText="1"/>
      <protection/>
    </xf>
    <xf numFmtId="166" fontId="0" fillId="0" borderId="10" xfId="0" applyNumberFormat="1" applyFill="1" applyBorder="1" applyAlignment="1" applyProtection="1">
      <alignment horizontal="center" vertical="center"/>
      <protection/>
    </xf>
    <xf numFmtId="0" fontId="0" fillId="39" borderId="10" xfId="0" applyNumberFormat="1" applyFont="1" applyFill="1" applyBorder="1" applyAlignment="1" applyProtection="1">
      <alignment horizontal="center" vertical="center"/>
      <protection locked="0"/>
    </xf>
    <xf numFmtId="164" fontId="3" fillId="34" borderId="10" xfId="0" applyNumberFormat="1" applyFont="1" applyFill="1" applyBorder="1" applyAlignment="1" applyProtection="1">
      <alignment horizontal="center" vertical="center" wrapText="1"/>
      <protection/>
    </xf>
    <xf numFmtId="0" fontId="41" fillId="34" borderId="10" xfId="0" applyFont="1" applyFill="1" applyBorder="1" applyAlignment="1" applyProtection="1">
      <alignment/>
      <protection/>
    </xf>
    <xf numFmtId="0" fontId="66" fillId="0" borderId="10" xfId="0" applyFont="1" applyBorder="1" applyAlignment="1" applyProtection="1">
      <alignment horizontal="center"/>
      <protection/>
    </xf>
    <xf numFmtId="0" fontId="8" fillId="34" borderId="12" xfId="0" applyNumberFormat="1" applyFont="1" applyFill="1" applyBorder="1" applyAlignment="1" applyProtection="1">
      <alignment horizontal="center" vertical="center" wrapText="1"/>
      <protection/>
    </xf>
    <xf numFmtId="0" fontId="8" fillId="34" borderId="13" xfId="0" applyNumberFormat="1" applyFont="1" applyFill="1" applyBorder="1" applyAlignment="1" applyProtection="1">
      <alignment horizontal="center" vertical="center" wrapText="1"/>
      <protection/>
    </xf>
    <xf numFmtId="164" fontId="5" fillId="0" borderId="10" xfId="0" applyNumberFormat="1" applyFont="1" applyBorder="1" applyAlignment="1" applyProtection="1">
      <alignment horizontal="center" vertical="center"/>
      <protection/>
    </xf>
    <xf numFmtId="164" fontId="70" fillId="0" borderId="10" xfId="0" applyNumberFormat="1" applyFont="1" applyBorder="1" applyAlignment="1" applyProtection="1">
      <alignment/>
      <protection/>
    </xf>
    <xf numFmtId="0" fontId="5" fillId="0" borderId="10" xfId="0" applyNumberFormat="1" applyFont="1" applyBorder="1" applyAlignment="1" applyProtection="1">
      <alignment horizontal="center" vertical="center"/>
      <protection/>
    </xf>
    <xf numFmtId="0" fontId="70" fillId="0" borderId="10" xfId="0" applyNumberFormat="1" applyFont="1" applyBorder="1" applyAlignment="1" applyProtection="1">
      <alignment/>
      <protection/>
    </xf>
    <xf numFmtId="0" fontId="2" fillId="0" borderId="0" xfId="0" applyFont="1" applyBorder="1" applyAlignment="1" applyProtection="1">
      <alignment horizontal="center" wrapText="1"/>
      <protection/>
    </xf>
    <xf numFmtId="0" fontId="0" fillId="0" borderId="0" xfId="0" applyAlignment="1" applyProtection="1">
      <alignment wrapText="1"/>
      <protection/>
    </xf>
    <xf numFmtId="0" fontId="47" fillId="34" borderId="12" xfId="0" applyFont="1" applyFill="1" applyBorder="1" applyAlignment="1" applyProtection="1">
      <alignment horizontal="center" vertical="center"/>
      <protection/>
    </xf>
    <xf numFmtId="0" fontId="47" fillId="34" borderId="18" xfId="0" applyFont="1" applyFill="1" applyBorder="1" applyAlignment="1" applyProtection="1">
      <alignment horizontal="center" vertical="center"/>
      <protection/>
    </xf>
    <xf numFmtId="0" fontId="47" fillId="34" borderId="13" xfId="0" applyFont="1" applyFill="1" applyBorder="1" applyAlignment="1" applyProtection="1">
      <alignment horizontal="center" vertical="center"/>
      <protection/>
    </xf>
    <xf numFmtId="164" fontId="79" fillId="0" borderId="12" xfId="0" applyNumberFormat="1" applyFont="1" applyFill="1" applyBorder="1" applyAlignment="1" applyProtection="1">
      <alignment horizontal="center" vertical="center"/>
      <protection/>
    </xf>
    <xf numFmtId="164" fontId="79" fillId="0" borderId="18" xfId="0" applyNumberFormat="1" applyFont="1" applyFill="1" applyBorder="1" applyAlignment="1" applyProtection="1">
      <alignment horizontal="center" vertical="center"/>
      <protection/>
    </xf>
    <xf numFmtId="164" fontId="79" fillId="0" borderId="13" xfId="0" applyNumberFormat="1"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3"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70" fillId="0" borderId="10" xfId="0" applyFont="1" applyBorder="1" applyAlignment="1" applyProtection="1">
      <alignment/>
      <protection/>
    </xf>
    <xf numFmtId="165" fontId="3" fillId="34" borderId="10" xfId="0" applyNumberFormat="1" applyFont="1" applyFill="1" applyBorder="1" applyAlignment="1" applyProtection="1">
      <alignment horizontal="center" vertical="center" wrapText="1"/>
      <protection/>
    </xf>
    <xf numFmtId="0" fontId="79" fillId="0" borderId="10" xfId="0" applyFont="1" applyBorder="1" applyAlignment="1" applyProtection="1">
      <alignment horizontal="center"/>
      <protection/>
    </xf>
    <xf numFmtId="165" fontId="3" fillId="34" borderId="12" xfId="0" applyNumberFormat="1" applyFont="1" applyFill="1" applyBorder="1" applyAlignment="1" applyProtection="1">
      <alignment horizontal="center" vertical="center" wrapText="1"/>
      <protection/>
    </xf>
    <xf numFmtId="165" fontId="3" fillId="34" borderId="13" xfId="0" applyNumberFormat="1" applyFont="1" applyFill="1" applyBorder="1" applyAlignment="1" applyProtection="1">
      <alignment horizontal="center" vertical="center" wrapText="1"/>
      <protection/>
    </xf>
    <xf numFmtId="164" fontId="3" fillId="34" borderId="12" xfId="0" applyNumberFormat="1" applyFont="1" applyFill="1" applyBorder="1" applyAlignment="1" applyProtection="1">
      <alignment horizontal="center" vertical="top" wrapText="1"/>
      <protection/>
    </xf>
    <xf numFmtId="0" fontId="41" fillId="34" borderId="13" xfId="0" applyFont="1" applyFill="1" applyBorder="1" applyAlignment="1" applyProtection="1">
      <alignment vertical="top"/>
      <protection/>
    </xf>
    <xf numFmtId="0" fontId="8" fillId="0" borderId="1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164" fontId="8" fillId="0" borderId="19" xfId="0" applyNumberFormat="1" applyFont="1" applyFill="1" applyBorder="1" applyAlignment="1" applyProtection="1">
      <alignment horizontal="center" vertical="center" wrapText="1"/>
      <protection/>
    </xf>
    <xf numFmtId="164" fontId="8" fillId="0" borderId="20" xfId="0" applyNumberFormat="1" applyFont="1" applyFill="1" applyBorder="1" applyAlignment="1" applyProtection="1">
      <alignment horizontal="center" vertical="center" wrapText="1"/>
      <protection/>
    </xf>
    <xf numFmtId="164" fontId="8" fillId="0" borderId="21" xfId="0" applyNumberFormat="1" applyFont="1" applyFill="1" applyBorder="1" applyAlignment="1" applyProtection="1">
      <alignment horizontal="center" vertical="center" wrapText="1"/>
      <protection/>
    </xf>
    <xf numFmtId="164" fontId="8" fillId="0" borderId="22"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wrapText="1"/>
      <protection/>
    </xf>
    <xf numFmtId="164" fontId="8" fillId="0" borderId="23" xfId="0" applyNumberFormat="1" applyFont="1" applyFill="1" applyBorder="1" applyAlignment="1" applyProtection="1">
      <alignment horizontal="center" vertical="center" wrapText="1"/>
      <protection/>
    </xf>
    <xf numFmtId="164" fontId="8" fillId="0" borderId="24" xfId="0" applyNumberFormat="1" applyFont="1" applyFill="1" applyBorder="1" applyAlignment="1" applyProtection="1">
      <alignment horizontal="center" vertical="center" wrapText="1"/>
      <protection/>
    </xf>
    <xf numFmtId="164" fontId="8" fillId="0" borderId="25" xfId="0" applyNumberFormat="1" applyFont="1" applyFill="1" applyBorder="1" applyAlignment="1" applyProtection="1">
      <alignment horizontal="center" vertical="center" wrapText="1"/>
      <protection/>
    </xf>
    <xf numFmtId="164" fontId="8" fillId="0" borderId="26" xfId="0" applyNumberFormat="1" applyFont="1" applyFill="1" applyBorder="1" applyAlignment="1" applyProtection="1">
      <alignment horizontal="center" vertical="center" wrapText="1"/>
      <protection/>
    </xf>
    <xf numFmtId="0" fontId="66" fillId="0" borderId="12" xfId="0" applyFont="1" applyBorder="1" applyAlignment="1" applyProtection="1">
      <alignment horizontal="center"/>
      <protection/>
    </xf>
    <xf numFmtId="0" fontId="66" fillId="0" borderId="13" xfId="0" applyFont="1" applyBorder="1" applyAlignment="1" applyProtection="1">
      <alignment horizontal="center"/>
      <protection/>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50" fillId="0" borderId="0" xfId="0" applyFont="1" applyFill="1" applyBorder="1" applyAlignment="1" applyProtection="1">
      <alignment horizontal="center"/>
      <protection/>
    </xf>
    <xf numFmtId="175" fontId="66" fillId="0" borderId="10" xfId="0" applyNumberFormat="1" applyFont="1"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26" xfId="0" applyFill="1" applyBorder="1" applyAlignment="1" applyProtection="1">
      <alignment horizontal="center"/>
      <protection/>
    </xf>
    <xf numFmtId="164" fontId="44" fillId="0" borderId="22" xfId="0" applyNumberFormat="1" applyFont="1" applyBorder="1" applyAlignment="1" applyProtection="1">
      <alignment horizontal="left" vertical="center"/>
      <protection/>
    </xf>
    <xf numFmtId="164" fontId="44" fillId="0" borderId="0" xfId="0" applyNumberFormat="1" applyFont="1" applyBorder="1" applyAlignment="1" applyProtection="1">
      <alignment horizontal="left" vertical="center"/>
      <protection/>
    </xf>
    <xf numFmtId="178" fontId="66" fillId="0" borderId="12" xfId="0" applyNumberFormat="1" applyFont="1" applyFill="1" applyBorder="1" applyAlignment="1" applyProtection="1">
      <alignment horizontal="center" wrapText="1"/>
      <protection/>
    </xf>
    <xf numFmtId="178" fontId="66" fillId="0" borderId="13" xfId="0" applyNumberFormat="1" applyFont="1" applyFill="1" applyBorder="1" applyAlignment="1" applyProtection="1">
      <alignment horizontal="center" wrapText="1"/>
      <protection/>
    </xf>
    <xf numFmtId="164" fontId="77" fillId="0" borderId="12" xfId="0" applyNumberFormat="1" applyFont="1" applyFill="1" applyBorder="1" applyAlignment="1" applyProtection="1">
      <alignment horizontal="center" wrapText="1"/>
      <protection/>
    </xf>
    <xf numFmtId="164" fontId="77" fillId="0" borderId="13" xfId="0" applyNumberFormat="1" applyFont="1" applyFill="1" applyBorder="1" applyAlignment="1" applyProtection="1">
      <alignment horizontal="center" wrapText="1"/>
      <protection/>
    </xf>
    <xf numFmtId="2" fontId="66" fillId="0" borderId="10" xfId="0" applyNumberFormat="1" applyFont="1" applyFill="1" applyBorder="1" applyAlignment="1" applyProtection="1">
      <alignment horizontal="center"/>
      <protection/>
    </xf>
    <xf numFmtId="0" fontId="53" fillId="0" borderId="0" xfId="0" applyFont="1" applyFill="1" applyBorder="1" applyAlignment="1" applyProtection="1">
      <alignment horizontal="center"/>
      <protection/>
    </xf>
    <xf numFmtId="178" fontId="66" fillId="0" borderId="10" xfId="0" applyNumberFormat="1" applyFont="1" applyFill="1" applyBorder="1" applyAlignment="1" applyProtection="1">
      <alignment horizontal="center"/>
      <protection/>
    </xf>
    <xf numFmtId="0" fontId="66" fillId="0" borderId="19" xfId="0" applyFont="1" applyFill="1" applyBorder="1" applyAlignment="1" applyProtection="1">
      <alignment horizontal="center" wrapText="1"/>
      <protection/>
    </xf>
    <xf numFmtId="0" fontId="66" fillId="0" borderId="20" xfId="0" applyFont="1" applyFill="1" applyBorder="1" applyAlignment="1" applyProtection="1">
      <alignment horizontal="center" wrapText="1"/>
      <protection/>
    </xf>
    <xf numFmtId="0" fontId="66" fillId="0" borderId="22" xfId="0" applyFont="1" applyFill="1" applyBorder="1" applyAlignment="1" applyProtection="1">
      <alignment horizontal="center" wrapText="1"/>
      <protection/>
    </xf>
    <xf numFmtId="0" fontId="66" fillId="0" borderId="0" xfId="0" applyFont="1" applyFill="1" applyBorder="1" applyAlignment="1" applyProtection="1">
      <alignment horizontal="center" wrapText="1"/>
      <protection/>
    </xf>
    <xf numFmtId="0" fontId="66" fillId="0" borderId="24" xfId="0" applyFont="1" applyFill="1" applyBorder="1" applyAlignment="1" applyProtection="1">
      <alignment horizontal="center" wrapText="1"/>
      <protection/>
    </xf>
    <xf numFmtId="0" fontId="66" fillId="0" borderId="25" xfId="0" applyFont="1" applyFill="1" applyBorder="1" applyAlignment="1" applyProtection="1">
      <alignment horizontal="center" wrapText="1"/>
      <protection/>
    </xf>
    <xf numFmtId="0" fontId="66" fillId="0" borderId="21" xfId="0" applyFont="1" applyFill="1" applyBorder="1" applyAlignment="1" applyProtection="1">
      <alignment horizontal="center" wrapText="1"/>
      <protection/>
    </xf>
    <xf numFmtId="0" fontId="66" fillId="0" borderId="23" xfId="0" applyFont="1" applyFill="1" applyBorder="1" applyAlignment="1" applyProtection="1">
      <alignment horizontal="center" wrapText="1"/>
      <protection/>
    </xf>
    <xf numFmtId="0" fontId="66" fillId="0" borderId="26" xfId="0" applyFont="1" applyFill="1" applyBorder="1" applyAlignment="1" applyProtection="1">
      <alignment horizontal="center" wrapText="1"/>
      <protection/>
    </xf>
    <xf numFmtId="0" fontId="66" fillId="2" borderId="10" xfId="0" applyFont="1" applyFill="1" applyBorder="1" applyAlignment="1" applyProtection="1">
      <alignment horizontal="center"/>
      <protection/>
    </xf>
    <xf numFmtId="0" fontId="66" fillId="2" borderId="12" xfId="0" applyFont="1" applyFill="1" applyBorder="1" applyAlignment="1" applyProtection="1">
      <alignment horizontal="center"/>
      <protection/>
    </xf>
    <xf numFmtId="2" fontId="66" fillId="0" borderId="12" xfId="0" applyNumberFormat="1" applyFont="1" applyFill="1" applyBorder="1" applyAlignment="1" applyProtection="1">
      <alignment horizontal="center"/>
      <protection/>
    </xf>
    <xf numFmtId="2" fontId="66" fillId="0" borderId="13" xfId="0" applyNumberFormat="1" applyFont="1" applyFill="1" applyBorder="1" applyAlignment="1" applyProtection="1">
      <alignment horizontal="center"/>
      <protection/>
    </xf>
    <xf numFmtId="175" fontId="66" fillId="0" borderId="12" xfId="0" applyNumberFormat="1" applyFont="1" applyFill="1" applyBorder="1" applyAlignment="1" applyProtection="1">
      <alignment horizontal="center"/>
      <protection/>
    </xf>
    <xf numFmtId="175" fontId="66" fillId="0" borderId="13" xfId="0" applyNumberFormat="1" applyFont="1" applyFill="1" applyBorder="1" applyAlignment="1" applyProtection="1">
      <alignment horizontal="center"/>
      <protection/>
    </xf>
    <xf numFmtId="0" fontId="81" fillId="0" borderId="10" xfId="0" applyFont="1" applyFill="1" applyBorder="1" applyAlignment="1" applyProtection="1">
      <alignment horizontal="center"/>
      <protection/>
    </xf>
    <xf numFmtId="0" fontId="66" fillId="8" borderId="10" xfId="0" applyFont="1" applyFill="1" applyBorder="1" applyAlignment="1" applyProtection="1">
      <alignment horizontal="center"/>
      <protection/>
    </xf>
    <xf numFmtId="0" fontId="81" fillId="0" borderId="10" xfId="0" applyFont="1" applyFill="1" applyBorder="1" applyAlignment="1" applyProtection="1">
      <alignment horizontal="center" vertical="center"/>
      <protection/>
    </xf>
    <xf numFmtId="0" fontId="82" fillId="0" borderId="10" xfId="0" applyFont="1" applyFill="1" applyBorder="1" applyAlignment="1" applyProtection="1">
      <alignment horizontal="center" vertical="center"/>
      <protection/>
    </xf>
    <xf numFmtId="175" fontId="66" fillId="0" borderId="12" xfId="0" applyNumberFormat="1" applyFont="1" applyBorder="1" applyAlignment="1" applyProtection="1">
      <alignment horizontal="center"/>
      <protection/>
    </xf>
    <xf numFmtId="175" fontId="66" fillId="0" borderId="13" xfId="0" applyNumberFormat="1" applyFont="1" applyBorder="1" applyAlignment="1" applyProtection="1">
      <alignment horizontal="center"/>
      <protection/>
    </xf>
    <xf numFmtId="0" fontId="77" fillId="0" borderId="12" xfId="0" applyFont="1" applyBorder="1" applyAlignment="1" applyProtection="1">
      <alignment horizontal="center"/>
      <protection/>
    </xf>
    <xf numFmtId="0" fontId="77" fillId="0" borderId="13" xfId="0" applyFont="1" applyBorder="1" applyAlignment="1" applyProtection="1">
      <alignment horizontal="center"/>
      <protection/>
    </xf>
    <xf numFmtId="0" fontId="77" fillId="0" borderId="10" xfId="0" applyFont="1" applyFill="1" applyBorder="1" applyAlignment="1" applyProtection="1">
      <alignment horizontal="center"/>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175" fontId="66" fillId="0" borderId="10" xfId="0" applyNumberFormat="1" applyFont="1" applyBorder="1" applyAlignment="1" applyProtection="1">
      <alignment horizontal="center"/>
      <protection/>
    </xf>
    <xf numFmtId="0" fontId="77" fillId="0" borderId="18" xfId="0" applyFont="1" applyBorder="1" applyAlignment="1" applyProtection="1">
      <alignment horizontal="center"/>
      <protection/>
    </xf>
    <xf numFmtId="0" fontId="81" fillId="0" borderId="25" xfId="0" applyFont="1" applyBorder="1" applyAlignment="1" applyProtection="1">
      <alignment horizontal="center" vertical="center"/>
      <protection/>
    </xf>
    <xf numFmtId="0" fontId="77" fillId="0" borderId="12" xfId="0" applyFont="1" applyBorder="1" applyAlignment="1" applyProtection="1">
      <alignment horizontal="center" wrapText="1"/>
      <protection/>
    </xf>
    <xf numFmtId="0" fontId="77" fillId="0" borderId="13" xfId="0" applyFont="1" applyBorder="1" applyAlignment="1" applyProtection="1">
      <alignment horizontal="center" wrapText="1"/>
      <protection/>
    </xf>
    <xf numFmtId="175" fontId="66" fillId="0" borderId="12" xfId="0" applyNumberFormat="1" applyFont="1" applyFill="1" applyBorder="1" applyAlignment="1" applyProtection="1">
      <alignment horizontal="center" wrapText="1"/>
      <protection/>
    </xf>
    <xf numFmtId="175" fontId="66" fillId="0" borderId="13" xfId="0" applyNumberFormat="1" applyFont="1" applyFill="1" applyBorder="1" applyAlignment="1" applyProtection="1">
      <alignment horizontal="center" wrapText="1"/>
      <protection/>
    </xf>
    <xf numFmtId="0" fontId="66" fillId="0" borderId="12" xfId="0" applyFont="1" applyFill="1" applyBorder="1" applyAlignment="1" applyProtection="1">
      <alignment horizontal="center" wrapText="1"/>
      <protection/>
    </xf>
    <xf numFmtId="0" fontId="66" fillId="0" borderId="13" xfId="0" applyFont="1" applyFill="1" applyBorder="1" applyAlignment="1" applyProtection="1">
      <alignment horizontal="center" wrapText="1"/>
      <protection/>
    </xf>
    <xf numFmtId="0" fontId="81" fillId="0" borderId="10" xfId="0" applyFont="1" applyFill="1" applyBorder="1" applyAlignment="1" applyProtection="1">
      <alignment horizontal="center" vertical="center" wrapText="1"/>
      <protection/>
    </xf>
    <xf numFmtId="0" fontId="77" fillId="0" borderId="24" xfId="0" applyFont="1" applyBorder="1" applyAlignment="1" applyProtection="1">
      <alignment horizontal="center"/>
      <protection/>
    </xf>
    <xf numFmtId="0" fontId="77" fillId="0" borderId="25" xfId="0" applyFont="1" applyBorder="1" applyAlignment="1" applyProtection="1">
      <alignment horizontal="center"/>
      <protection/>
    </xf>
    <xf numFmtId="0" fontId="77" fillId="0" borderId="26" xfId="0" applyFont="1" applyBorder="1" applyAlignment="1" applyProtection="1">
      <alignment horizontal="center"/>
      <protection/>
    </xf>
    <xf numFmtId="0" fontId="0" fillId="11" borderId="22" xfId="0" applyFill="1" applyBorder="1" applyAlignment="1" applyProtection="1">
      <alignment horizontal="center" vertical="center"/>
      <protection/>
    </xf>
    <xf numFmtId="0" fontId="0" fillId="11" borderId="0" xfId="0" applyFill="1" applyAlignment="1" applyProtection="1">
      <alignment horizontal="center" vertical="center"/>
      <protection/>
    </xf>
    <xf numFmtId="0" fontId="0" fillId="11" borderId="12" xfId="0" applyFill="1" applyBorder="1" applyAlignment="1" applyProtection="1">
      <alignment horizontal="center" vertical="center"/>
      <protection/>
    </xf>
    <xf numFmtId="0" fontId="0" fillId="11" borderId="18" xfId="0" applyFill="1" applyBorder="1" applyAlignment="1" applyProtection="1">
      <alignment horizontal="center" vertical="center"/>
      <protection/>
    </xf>
    <xf numFmtId="0" fontId="0" fillId="40" borderId="22" xfId="0" applyFill="1" applyBorder="1" applyAlignment="1" applyProtection="1">
      <alignment horizontal="center" vertical="center"/>
      <protection/>
    </xf>
    <xf numFmtId="0" fontId="0" fillId="40" borderId="0" xfId="0" applyFill="1" applyAlignment="1">
      <alignment horizontal="center" vertical="center"/>
    </xf>
    <xf numFmtId="0" fontId="0" fillId="40" borderId="24" xfId="0" applyFill="1" applyBorder="1" applyAlignment="1" applyProtection="1">
      <alignment/>
      <protection/>
    </xf>
    <xf numFmtId="0" fontId="0" fillId="40" borderId="25" xfId="0" applyFill="1" applyBorder="1" applyAlignment="1">
      <alignment/>
    </xf>
    <xf numFmtId="0" fontId="78" fillId="0" borderId="10" xfId="0" applyFont="1" applyBorder="1" applyAlignment="1" applyProtection="1">
      <alignment horizontal="center"/>
      <protection/>
    </xf>
    <xf numFmtId="0" fontId="83" fillId="0" borderId="10" xfId="0" applyFont="1" applyBorder="1" applyAlignment="1" applyProtection="1">
      <alignment horizontal="center"/>
      <protection/>
    </xf>
  </cellXfs>
  <cellStyles count="41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0" xfId="59"/>
    <cellStyle name="Normal 100 2" xfId="60"/>
    <cellStyle name="Normal 101" xfId="61"/>
    <cellStyle name="Normal 101 2" xfId="62"/>
    <cellStyle name="Normal 102" xfId="63"/>
    <cellStyle name="Normal 102 2" xfId="64"/>
    <cellStyle name="Normal 103" xfId="65"/>
    <cellStyle name="Normal 103 2" xfId="66"/>
    <cellStyle name="Normal 104" xfId="67"/>
    <cellStyle name="Normal 104 2" xfId="68"/>
    <cellStyle name="Normal 105" xfId="69"/>
    <cellStyle name="Normal 105 2" xfId="70"/>
    <cellStyle name="Normal 106" xfId="71"/>
    <cellStyle name="Normal 106 2" xfId="72"/>
    <cellStyle name="Normal 107" xfId="73"/>
    <cellStyle name="Normal 107 2" xfId="74"/>
    <cellStyle name="Normal 108" xfId="75"/>
    <cellStyle name="Normal 108 2" xfId="76"/>
    <cellStyle name="Normal 109" xfId="77"/>
    <cellStyle name="Normal 109 2" xfId="78"/>
    <cellStyle name="Normal 11" xfId="79"/>
    <cellStyle name="Normal 11 2" xfId="80"/>
    <cellStyle name="Normal 110" xfId="81"/>
    <cellStyle name="Normal 110 2" xfId="82"/>
    <cellStyle name="Normal 111" xfId="83"/>
    <cellStyle name="Normal 111 2" xfId="84"/>
    <cellStyle name="Normal 112" xfId="85"/>
    <cellStyle name="Normal 112 2" xfId="86"/>
    <cellStyle name="Normal 113" xfId="87"/>
    <cellStyle name="Normal 113 2" xfId="88"/>
    <cellStyle name="Normal 114" xfId="89"/>
    <cellStyle name="Normal 114 2" xfId="90"/>
    <cellStyle name="Normal 115" xfId="91"/>
    <cellStyle name="Normal 115 2" xfId="92"/>
    <cellStyle name="Normal 116" xfId="93"/>
    <cellStyle name="Normal 116 2" xfId="94"/>
    <cellStyle name="Normal 117" xfId="95"/>
    <cellStyle name="Normal 117 2" xfId="96"/>
    <cellStyle name="Normal 118" xfId="97"/>
    <cellStyle name="Normal 118 2" xfId="98"/>
    <cellStyle name="Normal 119" xfId="99"/>
    <cellStyle name="Normal 119 2" xfId="100"/>
    <cellStyle name="Normal 12" xfId="101"/>
    <cellStyle name="Normal 12 2" xfId="102"/>
    <cellStyle name="Normal 120" xfId="103"/>
    <cellStyle name="Normal 120 2" xfId="104"/>
    <cellStyle name="Normal 121" xfId="105"/>
    <cellStyle name="Normal 121 2" xfId="106"/>
    <cellStyle name="Normal 122" xfId="107"/>
    <cellStyle name="Normal 122 2" xfId="108"/>
    <cellStyle name="Normal 123" xfId="109"/>
    <cellStyle name="Normal 123 2" xfId="110"/>
    <cellStyle name="Normal 124" xfId="111"/>
    <cellStyle name="Normal 124 2" xfId="112"/>
    <cellStyle name="Normal 125" xfId="113"/>
    <cellStyle name="Normal 125 2" xfId="114"/>
    <cellStyle name="Normal 126" xfId="115"/>
    <cellStyle name="Normal 126 2" xfId="116"/>
    <cellStyle name="Normal 127" xfId="117"/>
    <cellStyle name="Normal 127 2" xfId="118"/>
    <cellStyle name="Normal 128" xfId="119"/>
    <cellStyle name="Normal 128 2" xfId="120"/>
    <cellStyle name="Normal 129" xfId="121"/>
    <cellStyle name="Normal 129 2" xfId="122"/>
    <cellStyle name="Normal 13" xfId="123"/>
    <cellStyle name="Normal 13 2" xfId="124"/>
    <cellStyle name="Normal 130" xfId="125"/>
    <cellStyle name="Normal 130 2" xfId="126"/>
    <cellStyle name="Normal 131" xfId="127"/>
    <cellStyle name="Normal 131 2" xfId="128"/>
    <cellStyle name="Normal 132" xfId="129"/>
    <cellStyle name="Normal 132 2" xfId="130"/>
    <cellStyle name="Normal 133" xfId="131"/>
    <cellStyle name="Normal 133 2" xfId="132"/>
    <cellStyle name="Normal 134" xfId="133"/>
    <cellStyle name="Normal 134 2" xfId="134"/>
    <cellStyle name="Normal 135" xfId="135"/>
    <cellStyle name="Normal 135 2" xfId="136"/>
    <cellStyle name="Normal 136" xfId="137"/>
    <cellStyle name="Normal 136 2" xfId="138"/>
    <cellStyle name="Normal 137" xfId="139"/>
    <cellStyle name="Normal 137 2" xfId="140"/>
    <cellStyle name="Normal 138" xfId="141"/>
    <cellStyle name="Normal 138 2" xfId="142"/>
    <cellStyle name="Normal 139" xfId="143"/>
    <cellStyle name="Normal 139 2" xfId="144"/>
    <cellStyle name="Normal 14" xfId="145"/>
    <cellStyle name="Normal 14 2" xfId="146"/>
    <cellStyle name="Normal 140" xfId="147"/>
    <cellStyle name="Normal 140 2" xfId="148"/>
    <cellStyle name="Normal 141" xfId="149"/>
    <cellStyle name="Normal 141 2" xfId="150"/>
    <cellStyle name="Normal 142" xfId="151"/>
    <cellStyle name="Normal 142 2" xfId="152"/>
    <cellStyle name="Normal 143" xfId="153"/>
    <cellStyle name="Normal 143 2" xfId="154"/>
    <cellStyle name="Normal 144" xfId="155"/>
    <cellStyle name="Normal 144 2" xfId="156"/>
    <cellStyle name="Normal 145" xfId="157"/>
    <cellStyle name="Normal 145 2" xfId="158"/>
    <cellStyle name="Normal 146" xfId="159"/>
    <cellStyle name="Normal 146 2" xfId="160"/>
    <cellStyle name="Normal 147" xfId="161"/>
    <cellStyle name="Normal 147 2" xfId="162"/>
    <cellStyle name="Normal 148" xfId="163"/>
    <cellStyle name="Normal 148 2" xfId="164"/>
    <cellStyle name="Normal 149" xfId="165"/>
    <cellStyle name="Normal 149 2" xfId="166"/>
    <cellStyle name="Normal 15" xfId="167"/>
    <cellStyle name="Normal 15 2" xfId="168"/>
    <cellStyle name="Normal 150" xfId="169"/>
    <cellStyle name="Normal 150 2" xfId="170"/>
    <cellStyle name="Normal 151" xfId="171"/>
    <cellStyle name="Normal 151 2" xfId="172"/>
    <cellStyle name="Normal 152" xfId="173"/>
    <cellStyle name="Normal 152 2" xfId="174"/>
    <cellStyle name="Normal 153" xfId="175"/>
    <cellStyle name="Normal 153 2" xfId="176"/>
    <cellStyle name="Normal 154" xfId="177"/>
    <cellStyle name="Normal 154 2" xfId="178"/>
    <cellStyle name="Normal 155" xfId="179"/>
    <cellStyle name="Normal 155 2" xfId="180"/>
    <cellStyle name="Normal 156" xfId="181"/>
    <cellStyle name="Normal 156 2" xfId="182"/>
    <cellStyle name="Normal 157" xfId="183"/>
    <cellStyle name="Normal 157 2" xfId="184"/>
    <cellStyle name="Normal 158" xfId="185"/>
    <cellStyle name="Normal 158 2" xfId="186"/>
    <cellStyle name="Normal 159" xfId="187"/>
    <cellStyle name="Normal 159 2" xfId="188"/>
    <cellStyle name="Normal 16" xfId="189"/>
    <cellStyle name="Normal 160" xfId="190"/>
    <cellStyle name="Normal 160 2" xfId="191"/>
    <cellStyle name="Normal 161" xfId="192"/>
    <cellStyle name="Normal 161 2" xfId="193"/>
    <cellStyle name="Normal 162" xfId="194"/>
    <cellStyle name="Normal 162 2" xfId="195"/>
    <cellStyle name="Normal 163" xfId="196"/>
    <cellStyle name="Normal 163 2" xfId="197"/>
    <cellStyle name="Normal 164" xfId="198"/>
    <cellStyle name="Normal 164 2" xfId="199"/>
    <cellStyle name="Normal 165" xfId="200"/>
    <cellStyle name="Normal 165 2" xfId="201"/>
    <cellStyle name="Normal 166" xfId="202"/>
    <cellStyle name="Normal 166 2" xfId="203"/>
    <cellStyle name="Normal 167" xfId="204"/>
    <cellStyle name="Normal 167 2" xfId="205"/>
    <cellStyle name="Normal 168" xfId="206"/>
    <cellStyle name="Normal 168 2" xfId="207"/>
    <cellStyle name="Normal 169" xfId="208"/>
    <cellStyle name="Normal 169 2" xfId="209"/>
    <cellStyle name="Normal 169 2 2" xfId="210"/>
    <cellStyle name="Normal 17" xfId="211"/>
    <cellStyle name="Normal 17 2" xfId="212"/>
    <cellStyle name="Normal 18" xfId="213"/>
    <cellStyle name="Normal 18 2" xfId="214"/>
    <cellStyle name="Normal 19" xfId="215"/>
    <cellStyle name="Normal 19 2" xfId="216"/>
    <cellStyle name="Normal 2" xfId="217"/>
    <cellStyle name="Normal 2 10" xfId="218"/>
    <cellStyle name="Normal 2 11" xfId="219"/>
    <cellStyle name="Normal 2 12" xfId="220"/>
    <cellStyle name="Normal 2 13" xfId="221"/>
    <cellStyle name="Normal 2 13 2" xfId="222"/>
    <cellStyle name="Normal 2 13 3" xfId="223"/>
    <cellStyle name="Normal 2 13 4" xfId="224"/>
    <cellStyle name="Normal 2 14" xfId="225"/>
    <cellStyle name="Normal 2 15" xfId="226"/>
    <cellStyle name="Normal 2 15 2" xfId="227"/>
    <cellStyle name="Normal 2 2" xfId="228"/>
    <cellStyle name="Normal 2 3" xfId="229"/>
    <cellStyle name="Normal 2 4" xfId="230"/>
    <cellStyle name="Normal 2 5" xfId="231"/>
    <cellStyle name="Normal 2 6" xfId="232"/>
    <cellStyle name="Normal 2 7" xfId="233"/>
    <cellStyle name="Normal 2 8" xfId="234"/>
    <cellStyle name="Normal 2 9" xfId="235"/>
    <cellStyle name="Normal 20" xfId="236"/>
    <cellStyle name="Normal 20 2" xfId="237"/>
    <cellStyle name="Normal 21" xfId="238"/>
    <cellStyle name="Normal 21 2" xfId="239"/>
    <cellStyle name="Normal 22" xfId="240"/>
    <cellStyle name="Normal 22 2" xfId="241"/>
    <cellStyle name="Normal 23" xfId="242"/>
    <cellStyle name="Normal 23 2" xfId="243"/>
    <cellStyle name="Normal 24" xfId="244"/>
    <cellStyle name="Normal 24 2" xfId="245"/>
    <cellStyle name="Normal 25" xfId="246"/>
    <cellStyle name="Normal 25 2" xfId="247"/>
    <cellStyle name="Normal 26" xfId="248"/>
    <cellStyle name="Normal 27" xfId="249"/>
    <cellStyle name="Normal 28" xfId="250"/>
    <cellStyle name="Normal 28 2" xfId="251"/>
    <cellStyle name="Normal 29" xfId="252"/>
    <cellStyle name="Normal 29 2" xfId="253"/>
    <cellStyle name="Normal 3" xfId="254"/>
    <cellStyle name="Normal 3 2" xfId="255"/>
    <cellStyle name="Normal 3 2 2" xfId="256"/>
    <cellStyle name="Normal 3 3" xfId="257"/>
    <cellStyle name="Normal 3 4" xfId="258"/>
    <cellStyle name="Normal 3 5" xfId="259"/>
    <cellStyle name="Normal 30" xfId="260"/>
    <cellStyle name="Normal 30 2" xfId="261"/>
    <cellStyle name="Normal 31" xfId="262"/>
    <cellStyle name="Normal 31 2" xfId="263"/>
    <cellStyle name="Normal 32" xfId="264"/>
    <cellStyle name="Normal 32 2" xfId="265"/>
    <cellStyle name="Normal 33" xfId="266"/>
    <cellStyle name="Normal 33 2" xfId="267"/>
    <cellStyle name="Normal 34" xfId="268"/>
    <cellStyle name="Normal 34 2" xfId="269"/>
    <cellStyle name="Normal 35" xfId="270"/>
    <cellStyle name="Normal 35 2" xfId="271"/>
    <cellStyle name="Normal 36" xfId="272"/>
    <cellStyle name="Normal 36 2" xfId="273"/>
    <cellStyle name="Normal 37" xfId="274"/>
    <cellStyle name="Normal 37 2" xfId="275"/>
    <cellStyle name="Normal 38" xfId="276"/>
    <cellStyle name="Normal 38 2" xfId="277"/>
    <cellStyle name="Normal 39" xfId="278"/>
    <cellStyle name="Normal 39 2" xfId="279"/>
    <cellStyle name="Normal 4" xfId="280"/>
    <cellStyle name="Normal 4 2" xfId="281"/>
    <cellStyle name="Normal 4 2 2" xfId="282"/>
    <cellStyle name="Normal 40" xfId="283"/>
    <cellStyle name="Normal 40 2" xfId="284"/>
    <cellStyle name="Normal 41" xfId="285"/>
    <cellStyle name="Normal 41 2" xfId="286"/>
    <cellStyle name="Normal 42" xfId="287"/>
    <cellStyle name="Normal 42 2" xfId="288"/>
    <cellStyle name="Normal 43" xfId="289"/>
    <cellStyle name="Normal 43 2" xfId="290"/>
    <cellStyle name="Normal 44" xfId="291"/>
    <cellStyle name="Normal 44 2" xfId="292"/>
    <cellStyle name="Normal 45" xfId="293"/>
    <cellStyle name="Normal 45 2" xfId="294"/>
    <cellStyle name="Normal 46" xfId="295"/>
    <cellStyle name="Normal 46 2" xfId="296"/>
    <cellStyle name="Normal 47" xfId="297"/>
    <cellStyle name="Normal 47 2" xfId="298"/>
    <cellStyle name="Normal 48" xfId="299"/>
    <cellStyle name="Normal 48 2" xfId="300"/>
    <cellStyle name="Normal 49" xfId="301"/>
    <cellStyle name="Normal 49 2" xfId="302"/>
    <cellStyle name="Normal 5" xfId="303"/>
    <cellStyle name="Normal 5 2" xfId="304"/>
    <cellStyle name="Normal 5 2 2" xfId="305"/>
    <cellStyle name="Normal 50" xfId="306"/>
    <cellStyle name="Normal 50 2" xfId="307"/>
    <cellStyle name="Normal 51" xfId="308"/>
    <cellStyle name="Normal 51 2" xfId="309"/>
    <cellStyle name="Normal 52" xfId="310"/>
    <cellStyle name="Normal 52 2" xfId="311"/>
    <cellStyle name="Normal 53" xfId="312"/>
    <cellStyle name="Normal 53 2" xfId="313"/>
    <cellStyle name="Normal 54" xfId="314"/>
    <cellStyle name="Normal 54 2" xfId="315"/>
    <cellStyle name="Normal 55" xfId="316"/>
    <cellStyle name="Normal 55 2" xfId="317"/>
    <cellStyle name="Normal 56" xfId="318"/>
    <cellStyle name="Normal 56 2" xfId="319"/>
    <cellStyle name="Normal 57" xfId="320"/>
    <cellStyle name="Normal 57 2" xfId="321"/>
    <cellStyle name="Normal 58" xfId="322"/>
    <cellStyle name="Normal 58 2" xfId="323"/>
    <cellStyle name="Normal 59" xfId="324"/>
    <cellStyle name="Normal 59 2" xfId="325"/>
    <cellStyle name="Normal 6" xfId="326"/>
    <cellStyle name="Normal 6 2" xfId="327"/>
    <cellStyle name="Normal 6 2 2" xfId="328"/>
    <cellStyle name="Normal 6 3" xfId="329"/>
    <cellStyle name="Normal 60" xfId="330"/>
    <cellStyle name="Normal 60 2" xfId="331"/>
    <cellStyle name="Normal 61" xfId="332"/>
    <cellStyle name="Normal 61 2" xfId="333"/>
    <cellStyle name="Normal 62" xfId="334"/>
    <cellStyle name="Normal 62 2" xfId="335"/>
    <cellStyle name="Normal 63" xfId="336"/>
    <cellStyle name="Normal 63 2" xfId="337"/>
    <cellStyle name="Normal 64" xfId="338"/>
    <cellStyle name="Normal 64 2" xfId="339"/>
    <cellStyle name="Normal 65" xfId="340"/>
    <cellStyle name="Normal 65 2" xfId="341"/>
    <cellStyle name="Normal 66" xfId="342"/>
    <cellStyle name="Normal 66 2" xfId="343"/>
    <cellStyle name="Normal 67" xfId="344"/>
    <cellStyle name="Normal 67 2" xfId="345"/>
    <cellStyle name="Normal 68" xfId="346"/>
    <cellStyle name="Normal 68 2" xfId="347"/>
    <cellStyle name="Normal 69" xfId="348"/>
    <cellStyle name="Normal 69 2" xfId="349"/>
    <cellStyle name="Normal 7" xfId="350"/>
    <cellStyle name="Normal 7 2" xfId="351"/>
    <cellStyle name="Normal 70" xfId="352"/>
    <cellStyle name="Normal 70 2" xfId="353"/>
    <cellStyle name="Normal 71" xfId="354"/>
    <cellStyle name="Normal 71 2" xfId="355"/>
    <cellStyle name="Normal 72" xfId="356"/>
    <cellStyle name="Normal 72 2" xfId="357"/>
    <cellStyle name="Normal 73" xfId="358"/>
    <cellStyle name="Normal 73 2" xfId="359"/>
    <cellStyle name="Normal 74" xfId="360"/>
    <cellStyle name="Normal 74 2" xfId="361"/>
    <cellStyle name="Normal 75" xfId="362"/>
    <cellStyle name="Normal 75 2" xfId="363"/>
    <cellStyle name="Normal 76" xfId="364"/>
    <cellStyle name="Normal 76 2" xfId="365"/>
    <cellStyle name="Normal 77" xfId="366"/>
    <cellStyle name="Normal 77 2" xfId="367"/>
    <cellStyle name="Normal 78" xfId="368"/>
    <cellStyle name="Normal 78 2" xfId="369"/>
    <cellStyle name="Normal 79" xfId="370"/>
    <cellStyle name="Normal 79 2" xfId="371"/>
    <cellStyle name="Normal 8" xfId="372"/>
    <cellStyle name="Normal 8 2" xfId="373"/>
    <cellStyle name="Normal 80" xfId="374"/>
    <cellStyle name="Normal 80 2" xfId="375"/>
    <cellStyle name="Normal 81" xfId="376"/>
    <cellStyle name="Normal 81 2" xfId="377"/>
    <cellStyle name="Normal 82" xfId="378"/>
    <cellStyle name="Normal 82 2" xfId="379"/>
    <cellStyle name="Normal 83" xfId="380"/>
    <cellStyle name="Normal 83 2" xfId="381"/>
    <cellStyle name="Normal 84" xfId="382"/>
    <cellStyle name="Normal 84 2" xfId="383"/>
    <cellStyle name="Normal 85" xfId="384"/>
    <cellStyle name="Normal 85 2" xfId="385"/>
    <cellStyle name="Normal 86" xfId="386"/>
    <cellStyle name="Normal 86 2" xfId="387"/>
    <cellStyle name="Normal 87" xfId="388"/>
    <cellStyle name="Normal 87 2" xfId="389"/>
    <cellStyle name="Normal 88" xfId="390"/>
    <cellStyle name="Normal 88 2" xfId="391"/>
    <cellStyle name="Normal 89" xfId="392"/>
    <cellStyle name="Normal 89 2" xfId="393"/>
    <cellStyle name="Normal 9" xfId="394"/>
    <cellStyle name="Normal 9 2" xfId="395"/>
    <cellStyle name="Normal 90" xfId="396"/>
    <cellStyle name="Normal 90 2" xfId="397"/>
    <cellStyle name="Normal 91" xfId="398"/>
    <cellStyle name="Normal 91 2" xfId="399"/>
    <cellStyle name="Normal 92" xfId="400"/>
    <cellStyle name="Normal 92 2" xfId="401"/>
    <cellStyle name="Normal 93" xfId="402"/>
    <cellStyle name="Normal 93 2" xfId="403"/>
    <cellStyle name="Normal 94" xfId="404"/>
    <cellStyle name="Normal 94 2" xfId="405"/>
    <cellStyle name="Normal 95" xfId="406"/>
    <cellStyle name="Normal 95 2" xfId="407"/>
    <cellStyle name="Normal 96" xfId="408"/>
    <cellStyle name="Normal 96 2" xfId="409"/>
    <cellStyle name="Normal 97" xfId="410"/>
    <cellStyle name="Normal 97 2" xfId="411"/>
    <cellStyle name="Normal 98" xfId="412"/>
    <cellStyle name="Normal 98 2" xfId="413"/>
    <cellStyle name="Normal 99" xfId="414"/>
    <cellStyle name="Normal 99 2" xfId="415"/>
    <cellStyle name="Note" xfId="416"/>
    <cellStyle name="Note 2" xfId="417"/>
    <cellStyle name="Note 2 2" xfId="418"/>
    <cellStyle name="Output" xfId="419"/>
    <cellStyle name="Percent" xfId="420"/>
    <cellStyle name="Percent 2" xfId="421"/>
    <cellStyle name="Percent 2 2" xfId="422"/>
    <cellStyle name="Percent 2 3" xfId="423"/>
    <cellStyle name="Percent 2 3 2" xfId="424"/>
    <cellStyle name="Title" xfId="425"/>
    <cellStyle name="Total" xfId="426"/>
    <cellStyle name="Warning Text" xfId="4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638175</xdr:colOff>
      <xdr:row>0</xdr:row>
      <xdr:rowOff>19050</xdr:rowOff>
    </xdr:from>
    <xdr:to>
      <xdr:col>7</xdr:col>
      <xdr:colOff>400050</xdr:colOff>
      <xdr:row>6</xdr:row>
      <xdr:rowOff>180975</xdr:rowOff>
    </xdr:to>
    <xdr:pic>
      <xdr:nvPicPr>
        <xdr:cNvPr id="1" name="Picture 3" descr="GaDOE_Color_Logo_-_JPEG.jpg"/>
        <xdr:cNvPicPr preferRelativeResize="1">
          <a:picLocks noChangeAspect="1"/>
        </xdr:cNvPicPr>
      </xdr:nvPicPr>
      <xdr:blipFill>
        <a:blip r:embed="rId1"/>
        <a:stretch>
          <a:fillRect/>
        </a:stretch>
      </xdr:blipFill>
      <xdr:spPr>
        <a:xfrm>
          <a:off x="4029075" y="19050"/>
          <a:ext cx="23050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6</xdr:row>
      <xdr:rowOff>38100</xdr:rowOff>
    </xdr:from>
    <xdr:to>
      <xdr:col>4</xdr:col>
      <xdr:colOff>419100</xdr:colOff>
      <xdr:row>13</xdr:row>
      <xdr:rowOff>47625</xdr:rowOff>
    </xdr:to>
    <xdr:sp>
      <xdr:nvSpPr>
        <xdr:cNvPr id="1" name="Straight Arrow Connector 7"/>
        <xdr:cNvSpPr>
          <a:spLocks/>
        </xdr:cNvSpPr>
      </xdr:nvSpPr>
      <xdr:spPr>
        <a:xfrm>
          <a:off x="6734175" y="2047875"/>
          <a:ext cx="9525" cy="1400175"/>
        </a:xfrm>
        <a:prstGeom prst="straightConnector1">
          <a:avLst/>
        </a:prstGeom>
        <a:noFill/>
        <a:ln w="2540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485775</xdr:colOff>
      <xdr:row>6</xdr:row>
      <xdr:rowOff>28575</xdr:rowOff>
    </xdr:from>
    <xdr:to>
      <xdr:col>10</xdr:col>
      <xdr:colOff>495300</xdr:colOff>
      <xdr:row>13</xdr:row>
      <xdr:rowOff>28575</xdr:rowOff>
    </xdr:to>
    <xdr:sp>
      <xdr:nvSpPr>
        <xdr:cNvPr id="2" name="Straight Arrow Connector 8"/>
        <xdr:cNvSpPr>
          <a:spLocks/>
        </xdr:cNvSpPr>
      </xdr:nvSpPr>
      <xdr:spPr>
        <a:xfrm>
          <a:off x="11106150" y="2038350"/>
          <a:ext cx="9525" cy="1390650"/>
        </a:xfrm>
        <a:prstGeom prst="straightConnector1">
          <a:avLst/>
        </a:prstGeom>
        <a:noFill/>
        <a:ln w="2540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6</xdr:col>
      <xdr:colOff>95250</xdr:colOff>
      <xdr:row>13</xdr:row>
      <xdr:rowOff>114300</xdr:rowOff>
    </xdr:from>
    <xdr:to>
      <xdr:col>12</xdr:col>
      <xdr:colOff>95250</xdr:colOff>
      <xdr:row>19</xdr:row>
      <xdr:rowOff>38100</xdr:rowOff>
    </xdr:to>
    <xdr:pic>
      <xdr:nvPicPr>
        <xdr:cNvPr id="3" name="Picture 2"/>
        <xdr:cNvPicPr preferRelativeResize="1">
          <a:picLocks noChangeAspect="1"/>
        </xdr:cNvPicPr>
      </xdr:nvPicPr>
      <xdr:blipFill>
        <a:blip r:embed="rId1"/>
        <a:stretch>
          <a:fillRect/>
        </a:stretch>
      </xdr:blipFill>
      <xdr:spPr>
        <a:xfrm>
          <a:off x="7324725" y="3514725"/>
          <a:ext cx="4848225" cy="1066800"/>
        </a:xfrm>
        <a:prstGeom prst="rect">
          <a:avLst/>
        </a:prstGeom>
        <a:noFill/>
        <a:ln w="9525" cmpd="sng">
          <a:noFill/>
        </a:ln>
      </xdr:spPr>
    </xdr:pic>
    <xdr:clientData/>
  </xdr:twoCellAnchor>
  <xdr:twoCellAnchor editAs="oneCell">
    <xdr:from>
      <xdr:col>0</xdr:col>
      <xdr:colOff>3781425</xdr:colOff>
      <xdr:row>13</xdr:row>
      <xdr:rowOff>104775</xdr:rowOff>
    </xdr:from>
    <xdr:to>
      <xdr:col>7</xdr:col>
      <xdr:colOff>561975</xdr:colOff>
      <xdr:row>18</xdr:row>
      <xdr:rowOff>123825</xdr:rowOff>
    </xdr:to>
    <xdr:pic>
      <xdr:nvPicPr>
        <xdr:cNvPr id="4" name="Picture 1"/>
        <xdr:cNvPicPr preferRelativeResize="1">
          <a:picLocks noChangeAspect="1"/>
        </xdr:cNvPicPr>
      </xdr:nvPicPr>
      <xdr:blipFill>
        <a:blip r:embed="rId2"/>
        <a:stretch>
          <a:fillRect/>
        </a:stretch>
      </xdr:blipFill>
      <xdr:spPr>
        <a:xfrm>
          <a:off x="3781425" y="3505200"/>
          <a:ext cx="48577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7"/>
  <sheetViews>
    <sheetView tabSelected="1" view="pageLayout" zoomScaleNormal="90" workbookViewId="0" topLeftCell="A1">
      <selection activeCell="A10" sqref="A10:L10"/>
    </sheetView>
  </sheetViews>
  <sheetFormatPr defaultColWidth="9.140625" defaultRowHeight="15"/>
  <cols>
    <col min="1" max="12" width="12.7109375" style="7" customWidth="1"/>
    <col min="13" max="16384" width="9.140625" style="7" customWidth="1"/>
  </cols>
  <sheetData>
    <row r="1" spans="1:12" ht="15">
      <c r="A1" s="30"/>
      <c r="B1" s="30"/>
      <c r="C1" s="30"/>
      <c r="D1" s="30"/>
      <c r="E1" s="30"/>
      <c r="F1" s="30"/>
      <c r="G1" s="30"/>
      <c r="H1" s="30"/>
      <c r="I1" s="30"/>
      <c r="J1" s="30"/>
      <c r="K1" s="30"/>
      <c r="L1" s="30"/>
    </row>
    <row r="2" spans="1:12" ht="15">
      <c r="A2" s="30"/>
      <c r="B2" s="30"/>
      <c r="C2" s="30"/>
      <c r="D2" s="30"/>
      <c r="E2" s="30"/>
      <c r="F2" s="30"/>
      <c r="G2" s="30"/>
      <c r="H2" s="30"/>
      <c r="I2" s="30"/>
      <c r="J2" s="30"/>
      <c r="K2" s="30"/>
      <c r="L2" s="30"/>
    </row>
    <row r="3" spans="1:12" ht="15">
      <c r="A3" s="30"/>
      <c r="B3" s="30"/>
      <c r="C3" s="30"/>
      <c r="D3" s="30"/>
      <c r="E3" s="30"/>
      <c r="F3" s="30"/>
      <c r="G3" s="30"/>
      <c r="H3" s="30"/>
      <c r="I3" s="30"/>
      <c r="J3" s="30"/>
      <c r="K3" s="30"/>
      <c r="L3" s="30"/>
    </row>
    <row r="4" spans="1:12" ht="15">
      <c r="A4" s="30"/>
      <c r="B4" s="30"/>
      <c r="C4" s="30"/>
      <c r="D4" s="30"/>
      <c r="E4" s="30"/>
      <c r="F4" s="30"/>
      <c r="G4" s="30"/>
      <c r="H4" s="30"/>
      <c r="I4" s="30"/>
      <c r="J4" s="30"/>
      <c r="K4" s="30"/>
      <c r="L4" s="30"/>
    </row>
    <row r="5" spans="1:12" ht="15">
      <c r="A5" s="30"/>
      <c r="B5" s="30"/>
      <c r="C5" s="30"/>
      <c r="D5" s="30"/>
      <c r="E5" s="30"/>
      <c r="F5" s="30"/>
      <c r="G5" s="30"/>
      <c r="H5" s="30"/>
      <c r="I5" s="30"/>
      <c r="J5" s="30"/>
      <c r="K5" s="30"/>
      <c r="L5" s="30"/>
    </row>
    <row r="6" spans="1:12" ht="15">
      <c r="A6" s="30"/>
      <c r="B6" s="30"/>
      <c r="C6" s="30"/>
      <c r="D6" s="30"/>
      <c r="E6" s="30"/>
      <c r="F6" s="30"/>
      <c r="G6" s="30"/>
      <c r="H6" s="30"/>
      <c r="I6" s="30"/>
      <c r="J6" s="30"/>
      <c r="K6" s="30"/>
      <c r="L6" s="30"/>
    </row>
    <row r="7" spans="1:12" ht="15">
      <c r="A7" s="30"/>
      <c r="B7" s="30"/>
      <c r="C7" s="30"/>
      <c r="D7" s="30"/>
      <c r="E7" s="30"/>
      <c r="F7" s="30"/>
      <c r="G7" s="30"/>
      <c r="H7" s="30"/>
      <c r="I7" s="30"/>
      <c r="J7" s="30"/>
      <c r="K7" s="30"/>
      <c r="L7" s="30"/>
    </row>
    <row r="8" spans="1:12" ht="23.25">
      <c r="A8" s="148" t="s">
        <v>12</v>
      </c>
      <c r="B8" s="148"/>
      <c r="C8" s="148"/>
      <c r="D8" s="148"/>
      <c r="E8" s="148"/>
      <c r="F8" s="148"/>
      <c r="G8" s="149"/>
      <c r="H8" s="149"/>
      <c r="I8" s="149"/>
      <c r="J8" s="149"/>
      <c r="K8" s="149"/>
      <c r="L8" s="149"/>
    </row>
    <row r="9" spans="1:12" ht="9.75" customHeight="1">
      <c r="A9" s="79"/>
      <c r="B9" s="79"/>
      <c r="C9" s="79"/>
      <c r="D9" s="79"/>
      <c r="E9" s="79"/>
      <c r="F9" s="79"/>
      <c r="G9" s="116"/>
      <c r="H9" s="116"/>
      <c r="I9" s="116"/>
      <c r="J9" s="116"/>
      <c r="K9" s="116"/>
      <c r="L9" s="116"/>
    </row>
    <row r="10" spans="1:12" ht="21">
      <c r="A10" s="150" t="s">
        <v>17</v>
      </c>
      <c r="B10" s="151"/>
      <c r="C10" s="151"/>
      <c r="D10" s="151"/>
      <c r="E10" s="151"/>
      <c r="F10" s="151"/>
      <c r="G10" s="151"/>
      <c r="H10" s="151"/>
      <c r="I10" s="151"/>
      <c r="J10" s="151"/>
      <c r="K10" s="151"/>
      <c r="L10" s="152"/>
    </row>
    <row r="11" spans="1:12" ht="18.75">
      <c r="A11" s="153" t="str">
        <f>IF(AND(A17="NA",C17="NA",E17="NA"),"NA",IF(AND(C17="NA",E17="NA"),ROUND(SUM(((A17)/60)*100)+G17,1),IF(C17="NA",ROUND(SUM(((A17+E17)/75)*100)+G17,1),IF(E17="NA",ROUND(SUM(((A17+C17)/85)*100)+G17,1),A17+C17+E17+G17))))</f>
        <v>NA</v>
      </c>
      <c r="B11" s="154"/>
      <c r="C11" s="154"/>
      <c r="D11" s="154"/>
      <c r="E11" s="154"/>
      <c r="F11" s="154"/>
      <c r="G11" s="154"/>
      <c r="H11" s="154"/>
      <c r="I11" s="154"/>
      <c r="J11" s="154"/>
      <c r="K11" s="154"/>
      <c r="L11" s="155"/>
    </row>
    <row r="12" spans="1:12" ht="15">
      <c r="A12" s="156" t="s">
        <v>48</v>
      </c>
      <c r="B12" s="157"/>
      <c r="C12" s="157"/>
      <c r="D12" s="157"/>
      <c r="E12" s="157"/>
      <c r="F12" s="157"/>
      <c r="G12" s="157"/>
      <c r="H12" s="157"/>
      <c r="I12" s="157"/>
      <c r="J12" s="157"/>
      <c r="K12" s="157"/>
      <c r="L12" s="158"/>
    </row>
    <row r="13" spans="1:12" ht="18.75">
      <c r="A13" s="159" t="s">
        <v>27</v>
      </c>
      <c r="B13" s="140"/>
      <c r="C13" s="161" t="s">
        <v>13</v>
      </c>
      <c r="D13" s="140"/>
      <c r="E13" s="159" t="s">
        <v>45</v>
      </c>
      <c r="F13" s="140"/>
      <c r="G13" s="163" t="s">
        <v>36</v>
      </c>
      <c r="H13" s="164"/>
      <c r="I13" s="139" t="s">
        <v>15</v>
      </c>
      <c r="J13" s="140"/>
      <c r="K13" s="165" t="s">
        <v>16</v>
      </c>
      <c r="L13" s="166"/>
    </row>
    <row r="14" spans="1:12" ht="38.25">
      <c r="A14" s="167"/>
      <c r="B14" s="168"/>
      <c r="C14" s="168"/>
      <c r="D14" s="168"/>
      <c r="E14" s="168"/>
      <c r="F14" s="169"/>
      <c r="G14" s="11" t="s">
        <v>37</v>
      </c>
      <c r="H14" s="12" t="s">
        <v>14</v>
      </c>
      <c r="I14" s="176"/>
      <c r="J14" s="177"/>
      <c r="K14" s="177"/>
      <c r="L14" s="178"/>
    </row>
    <row r="15" spans="1:12" ht="15">
      <c r="A15" s="170"/>
      <c r="B15" s="171"/>
      <c r="C15" s="171"/>
      <c r="D15" s="171"/>
      <c r="E15" s="171"/>
      <c r="F15" s="172"/>
      <c r="G15" s="13" t="str">
        <f>'ED-EL-SWD'!B17</f>
        <v>NA</v>
      </c>
      <c r="H15" s="14">
        <f>ETB!G13</f>
        <v>0</v>
      </c>
      <c r="I15" s="179"/>
      <c r="J15" s="180"/>
      <c r="K15" s="180"/>
      <c r="L15" s="181"/>
    </row>
    <row r="16" spans="1:12" ht="15">
      <c r="A16" s="173"/>
      <c r="B16" s="174"/>
      <c r="C16" s="174"/>
      <c r="D16" s="174"/>
      <c r="E16" s="174"/>
      <c r="F16" s="175"/>
      <c r="G16" s="142">
        <f>IF(G15="NA",H15,IF(H15="NA",G15,IF(AND(G15="NA",H15="NA"),0,G15+H15)))</f>
        <v>0</v>
      </c>
      <c r="H16" s="143"/>
      <c r="I16" s="182"/>
      <c r="J16" s="183"/>
      <c r="K16" s="183"/>
      <c r="L16" s="184"/>
    </row>
    <row r="17" spans="1:12" ht="15.75">
      <c r="A17" s="144" t="str">
        <f>Achievement!C44</f>
        <v>NA</v>
      </c>
      <c r="B17" s="145"/>
      <c r="C17" s="144" t="str">
        <f>Progress!B9</f>
        <v>NA</v>
      </c>
      <c r="D17" s="145"/>
      <c r="E17" s="146" t="str">
        <f>'Achievement Gap'!B28</f>
        <v>NA</v>
      </c>
      <c r="F17" s="147"/>
      <c r="G17" s="144">
        <f>IF(G16&gt;10,10,G16)</f>
        <v>0</v>
      </c>
      <c r="H17" s="160"/>
      <c r="I17" s="141" t="s">
        <v>55</v>
      </c>
      <c r="J17" s="141"/>
      <c r="K17" s="185" t="s">
        <v>55</v>
      </c>
      <c r="L17" s="186"/>
    </row>
    <row r="18" spans="1:12" ht="15.75">
      <c r="A18" s="67"/>
      <c r="B18" s="68"/>
      <c r="C18" s="67"/>
      <c r="D18" s="68"/>
      <c r="E18" s="67"/>
      <c r="F18" s="68"/>
      <c r="G18" s="67"/>
      <c r="H18" s="69"/>
      <c r="I18" s="70"/>
      <c r="J18" s="70"/>
      <c r="K18" s="70"/>
      <c r="L18" s="70"/>
    </row>
    <row r="19" spans="1:12" ht="15" customHeight="1">
      <c r="A19" s="71" t="s">
        <v>47</v>
      </c>
      <c r="B19" s="72"/>
      <c r="C19" s="73"/>
      <c r="D19" s="72"/>
      <c r="E19" s="73"/>
      <c r="F19" s="72"/>
      <c r="G19" s="73"/>
      <c r="H19" s="70"/>
      <c r="I19" s="70"/>
      <c r="J19" s="70"/>
      <c r="K19" s="70"/>
      <c r="L19" s="70"/>
    </row>
    <row r="20" spans="1:12" ht="15" customHeight="1">
      <c r="A20" s="74" t="s">
        <v>38</v>
      </c>
      <c r="B20" s="72"/>
      <c r="C20" s="73"/>
      <c r="D20" s="72"/>
      <c r="E20" s="73"/>
      <c r="F20" s="72"/>
      <c r="G20" s="73"/>
      <c r="H20" s="70"/>
      <c r="I20" s="70"/>
      <c r="J20" s="70"/>
      <c r="K20" s="70"/>
      <c r="L20" s="70"/>
    </row>
    <row r="21" spans="1:12" ht="15" customHeight="1">
      <c r="A21" s="71" t="s">
        <v>46</v>
      </c>
      <c r="B21" s="72"/>
      <c r="C21" s="73"/>
      <c r="D21" s="72"/>
      <c r="E21" s="73"/>
      <c r="F21" s="72"/>
      <c r="G21" s="73"/>
      <c r="H21" s="70"/>
      <c r="I21" s="70"/>
      <c r="J21" s="70"/>
      <c r="K21" s="70"/>
      <c r="L21" s="70"/>
    </row>
    <row r="22" spans="1:12" ht="15" customHeight="1">
      <c r="A22" s="75" t="s">
        <v>39</v>
      </c>
      <c r="B22" s="76"/>
      <c r="C22" s="76"/>
      <c r="D22" s="76"/>
      <c r="E22" s="76"/>
      <c r="F22" s="76"/>
      <c r="G22" s="77"/>
      <c r="H22" s="78"/>
      <c r="I22" s="78"/>
      <c r="J22" s="70"/>
      <c r="K22" s="70"/>
      <c r="L22" s="70"/>
    </row>
    <row r="23" spans="1:12" ht="15">
      <c r="A23" s="30"/>
      <c r="B23" s="30"/>
      <c r="C23" s="30"/>
      <c r="D23" s="30"/>
      <c r="E23" s="30"/>
      <c r="F23" s="30"/>
      <c r="G23" s="30"/>
      <c r="H23" s="30"/>
      <c r="I23" s="30"/>
      <c r="J23" s="30"/>
      <c r="K23" s="30"/>
      <c r="L23" s="30"/>
    </row>
    <row r="24" spans="1:12" ht="15">
      <c r="A24" s="30"/>
      <c r="B24" s="30"/>
      <c r="C24" s="30"/>
      <c r="D24" s="30"/>
      <c r="E24" s="30"/>
      <c r="F24" s="30"/>
      <c r="G24" s="30"/>
      <c r="H24" s="30"/>
      <c r="I24" s="30"/>
      <c r="J24" s="30"/>
      <c r="K24" s="30"/>
      <c r="L24" s="30"/>
    </row>
    <row r="25" spans="1:12" ht="21">
      <c r="A25" s="150" t="s">
        <v>107</v>
      </c>
      <c r="B25" s="151"/>
      <c r="C25" s="151"/>
      <c r="D25" s="151"/>
      <c r="E25" s="151"/>
      <c r="F25" s="151"/>
      <c r="G25" s="151"/>
      <c r="H25" s="151"/>
      <c r="I25" s="151"/>
      <c r="J25" s="151"/>
      <c r="K25" s="151"/>
      <c r="L25" s="152"/>
    </row>
    <row r="26" spans="1:12" ht="18.75">
      <c r="A26" s="162" t="str">
        <f>'Single Score'!H6</f>
        <v>NA</v>
      </c>
      <c r="B26" s="162"/>
      <c r="C26" s="162"/>
      <c r="D26" s="162"/>
      <c r="E26" s="162"/>
      <c r="F26" s="162"/>
      <c r="G26" s="162"/>
      <c r="H26" s="162"/>
      <c r="I26" s="162"/>
      <c r="J26" s="162"/>
      <c r="K26" s="162"/>
      <c r="L26" s="162"/>
    </row>
    <row r="27" spans="1:12" ht="15">
      <c r="A27" s="30"/>
      <c r="B27" s="30"/>
      <c r="C27" s="30"/>
      <c r="D27" s="30"/>
      <c r="E27" s="30"/>
      <c r="F27" s="30"/>
      <c r="G27" s="30"/>
      <c r="H27" s="30"/>
      <c r="I27" s="30"/>
      <c r="J27" s="30"/>
      <c r="K27" s="30"/>
      <c r="L27" s="30"/>
    </row>
  </sheetData>
  <sheetProtection password="CA83" sheet="1"/>
  <mergeCells count="21">
    <mergeCell ref="A26:L26"/>
    <mergeCell ref="G13:H13"/>
    <mergeCell ref="K13:L13"/>
    <mergeCell ref="A14:F16"/>
    <mergeCell ref="I14:L16"/>
    <mergeCell ref="E13:F13"/>
    <mergeCell ref="A25:L25"/>
    <mergeCell ref="K17:L17"/>
    <mergeCell ref="A8:L8"/>
    <mergeCell ref="A10:L10"/>
    <mergeCell ref="A11:L11"/>
    <mergeCell ref="A12:L12"/>
    <mergeCell ref="A13:B13"/>
    <mergeCell ref="G17:H17"/>
    <mergeCell ref="C13:D13"/>
    <mergeCell ref="I13:J13"/>
    <mergeCell ref="I17:J17"/>
    <mergeCell ref="G16:H16"/>
    <mergeCell ref="A17:B17"/>
    <mergeCell ref="C17:D17"/>
    <mergeCell ref="E17:F17"/>
  </mergeCells>
  <printOptions/>
  <pageMargins left="0.25" right="0.25" top="0.815625" bottom="0.75" header="0.3" footer="0.3"/>
  <pageSetup horizontalDpi="600" verticalDpi="600" orientation="landscape" scale="85" r:id="rId2"/>
  <headerFooter>
    <oddHeader>&amp;C&amp;"-,Bold"&amp;14CCRPI Calculator
High Schools</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B1" sqref="B1:L1"/>
    </sheetView>
  </sheetViews>
  <sheetFormatPr defaultColWidth="9.140625" defaultRowHeight="15"/>
  <cols>
    <col min="1" max="1" width="6.7109375" style="1" customWidth="1"/>
    <col min="2" max="2" width="54.8515625" style="1" bestFit="1" customWidth="1"/>
    <col min="3" max="12" width="12.7109375" style="1" customWidth="1"/>
    <col min="13" max="13" width="12.7109375" style="7" customWidth="1"/>
    <col min="14" max="14" width="10.421875" style="1" bestFit="1" customWidth="1"/>
    <col min="15" max="15" width="9.140625" style="94" customWidth="1"/>
    <col min="16" max="16384" width="9.140625" style="1" customWidth="1"/>
  </cols>
  <sheetData>
    <row r="1" spans="1:13" ht="18.75" customHeight="1">
      <c r="A1" s="30"/>
      <c r="B1" s="224" t="s">
        <v>97</v>
      </c>
      <c r="C1" s="224"/>
      <c r="D1" s="224"/>
      <c r="E1" s="224"/>
      <c r="F1" s="224"/>
      <c r="G1" s="224"/>
      <c r="H1" s="224"/>
      <c r="I1" s="224"/>
      <c r="J1" s="224"/>
      <c r="K1" s="224"/>
      <c r="L1" s="224"/>
      <c r="M1" s="87"/>
    </row>
    <row r="2" spans="1:13" ht="15">
      <c r="A2" s="30"/>
      <c r="B2" s="218" t="s">
        <v>20</v>
      </c>
      <c r="C2" s="218"/>
      <c r="D2" s="218"/>
      <c r="E2" s="218"/>
      <c r="F2" s="218"/>
      <c r="G2" s="218"/>
      <c r="H2" s="218"/>
      <c r="I2" s="218"/>
      <c r="J2" s="218"/>
      <c r="K2" s="218"/>
      <c r="L2" s="218"/>
      <c r="M2" s="123"/>
    </row>
    <row r="3" spans="1:13" ht="75">
      <c r="A3" s="30"/>
      <c r="B3" s="25" t="s">
        <v>34</v>
      </c>
      <c r="C3" s="26" t="s">
        <v>52</v>
      </c>
      <c r="D3" s="26" t="s">
        <v>53</v>
      </c>
      <c r="E3" s="26" t="s">
        <v>76</v>
      </c>
      <c r="F3" s="25" t="s">
        <v>57</v>
      </c>
      <c r="G3" s="25" t="s">
        <v>117</v>
      </c>
      <c r="H3" s="27" t="s">
        <v>92</v>
      </c>
      <c r="I3" s="27" t="s">
        <v>77</v>
      </c>
      <c r="J3" s="27" t="s">
        <v>40</v>
      </c>
      <c r="K3" s="27" t="s">
        <v>41</v>
      </c>
      <c r="L3" s="27" t="s">
        <v>42</v>
      </c>
      <c r="M3" s="122"/>
    </row>
    <row r="4" spans="1:13" ht="15">
      <c r="A4" s="108">
        <v>1</v>
      </c>
      <c r="B4" s="28" t="s">
        <v>28</v>
      </c>
      <c r="C4" s="21"/>
      <c r="D4" s="21"/>
      <c r="E4" s="16">
        <f>IF(C4="","",IF(C4="TFS","NA",IF(C4="NA","NA",(ROUND(((D4/C4)*100),1)))))</f>
      </c>
      <c r="F4" s="16">
        <v>1</v>
      </c>
      <c r="G4" s="21"/>
      <c r="H4" s="22"/>
      <c r="I4" s="17">
        <f>(IF(G4="","",IF(G4="TFS","NA",IF(G4="NA","NA",ROUND(H4/G4,3)))))</f>
      </c>
      <c r="J4" s="18" t="s">
        <v>55</v>
      </c>
      <c r="K4" s="23">
        <f>IF(G4="",0,IF(G4="TFS",0,IF(G4="NA",0,10)))</f>
        <v>0</v>
      </c>
      <c r="L4" s="18">
        <f>IF(I4="","",IF(I4="TFS","NA",IF(I4="NA","NA",(ROUND(I4*K4,1)))))</f>
      </c>
      <c r="M4" s="88"/>
    </row>
    <row r="5" spans="1:13" ht="15">
      <c r="A5" s="108">
        <v>2</v>
      </c>
      <c r="B5" s="28" t="s">
        <v>29</v>
      </c>
      <c r="C5" s="21"/>
      <c r="D5" s="21"/>
      <c r="E5" s="16">
        <f>IF(C5="","",IF(C5="TFS","NA",IF(C5="NA","NA",(ROUND(((D5/C5)*100),1)))))</f>
      </c>
      <c r="F5" s="16">
        <v>1</v>
      </c>
      <c r="G5" s="21"/>
      <c r="H5" s="22"/>
      <c r="I5" s="17">
        <f aca="true" t="shared" si="0" ref="I5:I11">IF(G5="","",IF(G5="TFS","NA",IF(G5="NA","NA",ROUND(H5/G5,3))))</f>
      </c>
      <c r="J5" s="18" t="s">
        <v>55</v>
      </c>
      <c r="K5" s="23">
        <f aca="true" t="shared" si="1" ref="K5:K11">IF(G5="",0,IF(G5="TFS",0,IF(G5="NA",0,10)))</f>
        <v>0</v>
      </c>
      <c r="L5" s="18">
        <f aca="true" t="shared" si="2" ref="L5:L10">IF(I5="","",IF(I5="TFS","NA",IF(I5="NA","NA",(ROUND(I5*K5,1)))))</f>
      </c>
      <c r="M5" s="88"/>
    </row>
    <row r="6" spans="1:13" ht="15">
      <c r="A6" s="108">
        <v>3</v>
      </c>
      <c r="B6" s="105" t="s">
        <v>128</v>
      </c>
      <c r="C6" s="21"/>
      <c r="D6" s="21"/>
      <c r="E6" s="16">
        <f aca="true" t="shared" si="3" ref="E6:E11">IF(C6="","",IF(C6="TFS","NA",IF(C6="NA","NA",(ROUND(((D6/C6)*100),1)))))</f>
      </c>
      <c r="F6" s="16">
        <v>1</v>
      </c>
      <c r="G6" s="21"/>
      <c r="H6" s="22"/>
      <c r="I6" s="17">
        <f t="shared" si="0"/>
      </c>
      <c r="J6" s="18" t="s">
        <v>55</v>
      </c>
      <c r="K6" s="23">
        <f t="shared" si="1"/>
        <v>0</v>
      </c>
      <c r="L6" s="18">
        <f t="shared" si="2"/>
      </c>
      <c r="M6" s="88"/>
    </row>
    <row r="7" spans="1:13" ht="15">
      <c r="A7" s="108">
        <v>4</v>
      </c>
      <c r="B7" s="28" t="s">
        <v>133</v>
      </c>
      <c r="C7" s="21"/>
      <c r="D7" s="21"/>
      <c r="E7" s="16">
        <f t="shared" si="3"/>
      </c>
      <c r="F7" s="16">
        <v>1</v>
      </c>
      <c r="G7" s="21"/>
      <c r="H7" s="22"/>
      <c r="I7" s="17">
        <f t="shared" si="0"/>
      </c>
      <c r="J7" s="18" t="s">
        <v>55</v>
      </c>
      <c r="K7" s="23">
        <f t="shared" si="1"/>
        <v>0</v>
      </c>
      <c r="L7" s="18">
        <f t="shared" si="2"/>
      </c>
      <c r="M7" s="88"/>
    </row>
    <row r="8" spans="1:13" ht="15">
      <c r="A8" s="108">
        <v>5</v>
      </c>
      <c r="B8" s="28" t="s">
        <v>30</v>
      </c>
      <c r="C8" s="21"/>
      <c r="D8" s="21"/>
      <c r="E8" s="16">
        <f t="shared" si="3"/>
      </c>
      <c r="F8" s="16">
        <v>1</v>
      </c>
      <c r="G8" s="21"/>
      <c r="H8" s="22"/>
      <c r="I8" s="17">
        <f t="shared" si="0"/>
      </c>
      <c r="J8" s="18" t="s">
        <v>55</v>
      </c>
      <c r="K8" s="23">
        <f t="shared" si="1"/>
        <v>0</v>
      </c>
      <c r="L8" s="18">
        <f t="shared" si="2"/>
      </c>
      <c r="M8" s="88"/>
    </row>
    <row r="9" spans="1:13" ht="15">
      <c r="A9" s="108">
        <v>6</v>
      </c>
      <c r="B9" s="28" t="s">
        <v>31</v>
      </c>
      <c r="C9" s="21"/>
      <c r="D9" s="21"/>
      <c r="E9" s="16">
        <f t="shared" si="3"/>
      </c>
      <c r="F9" s="16">
        <v>1</v>
      </c>
      <c r="G9" s="21"/>
      <c r="H9" s="22"/>
      <c r="I9" s="17">
        <f t="shared" si="0"/>
      </c>
      <c r="J9" s="18" t="s">
        <v>55</v>
      </c>
      <c r="K9" s="23">
        <f t="shared" si="1"/>
        <v>0</v>
      </c>
      <c r="L9" s="18">
        <f t="shared" si="2"/>
      </c>
      <c r="M9" s="88"/>
    </row>
    <row r="10" spans="1:13" ht="15">
      <c r="A10" s="108">
        <v>7</v>
      </c>
      <c r="B10" s="28" t="s">
        <v>32</v>
      </c>
      <c r="C10" s="21"/>
      <c r="D10" s="21"/>
      <c r="E10" s="16">
        <f t="shared" si="3"/>
      </c>
      <c r="F10" s="16">
        <v>1</v>
      </c>
      <c r="G10" s="21"/>
      <c r="H10" s="22"/>
      <c r="I10" s="17">
        <f t="shared" si="0"/>
      </c>
      <c r="J10" s="18" t="s">
        <v>55</v>
      </c>
      <c r="K10" s="23">
        <f t="shared" si="1"/>
        <v>0</v>
      </c>
      <c r="L10" s="18">
        <f t="shared" si="2"/>
      </c>
      <c r="M10" s="88"/>
    </row>
    <row r="11" spans="1:13" ht="15" customHeight="1">
      <c r="A11" s="108">
        <v>8</v>
      </c>
      <c r="B11" s="28" t="s">
        <v>33</v>
      </c>
      <c r="C11" s="21"/>
      <c r="D11" s="21"/>
      <c r="E11" s="16">
        <f t="shared" si="3"/>
      </c>
      <c r="F11" s="16">
        <v>1</v>
      </c>
      <c r="G11" s="21"/>
      <c r="H11" s="22"/>
      <c r="I11" s="17">
        <f t="shared" si="0"/>
      </c>
      <c r="J11" s="18" t="s">
        <v>55</v>
      </c>
      <c r="K11" s="23">
        <f t="shared" si="1"/>
        <v>0</v>
      </c>
      <c r="L11" s="18">
        <f>IF(I11="","",IF(I11="TFS","NA",IF(I11="NA","NA",(ROUND(I11*K11,1)))))</f>
      </c>
      <c r="M11" s="88"/>
    </row>
    <row r="12" spans="1:13" ht="15" customHeight="1">
      <c r="A12" s="30"/>
      <c r="B12" s="29" t="s">
        <v>50</v>
      </c>
      <c r="C12" s="209"/>
      <c r="D12" s="210"/>
      <c r="E12" s="210"/>
      <c r="F12" s="210"/>
      <c r="G12" s="210"/>
      <c r="H12" s="210"/>
      <c r="I12" s="210"/>
      <c r="J12" s="210"/>
      <c r="K12" s="19">
        <f>SUM(K4:K11)</f>
        <v>0</v>
      </c>
      <c r="L12" s="20">
        <f>SUM(L4:L11)</f>
        <v>0</v>
      </c>
      <c r="M12" s="89"/>
    </row>
    <row r="13" spans="1:13" ht="15" customHeight="1">
      <c r="A13" s="30"/>
      <c r="B13" s="29" t="s">
        <v>51</v>
      </c>
      <c r="C13" s="211"/>
      <c r="D13" s="212"/>
      <c r="E13" s="212"/>
      <c r="F13" s="212"/>
      <c r="G13" s="212"/>
      <c r="H13" s="212"/>
      <c r="I13" s="212"/>
      <c r="J13" s="212"/>
      <c r="K13" s="190" t="str">
        <f>IF(K12=0,"NA",ROUND((L12/K12),5))</f>
        <v>NA</v>
      </c>
      <c r="L13" s="190"/>
      <c r="M13" s="90"/>
    </row>
    <row r="14" spans="1:13" ht="15" customHeight="1">
      <c r="A14" s="30"/>
      <c r="B14" s="29" t="s">
        <v>6</v>
      </c>
      <c r="C14" s="211"/>
      <c r="D14" s="212"/>
      <c r="E14" s="212"/>
      <c r="F14" s="212"/>
      <c r="G14" s="212"/>
      <c r="H14" s="212"/>
      <c r="I14" s="212"/>
      <c r="J14" s="212"/>
      <c r="K14" s="206">
        <v>0.4</v>
      </c>
      <c r="L14" s="206"/>
      <c r="M14" s="91"/>
    </row>
    <row r="15" spans="1:13" ht="15" customHeight="1">
      <c r="A15" s="30"/>
      <c r="B15" s="29" t="s">
        <v>19</v>
      </c>
      <c r="C15" s="213"/>
      <c r="D15" s="214"/>
      <c r="E15" s="214"/>
      <c r="F15" s="214"/>
      <c r="G15" s="214"/>
      <c r="H15" s="214"/>
      <c r="I15" s="214"/>
      <c r="J15" s="214"/>
      <c r="K15" s="208" t="str">
        <f>IF(K12=0,"NA",(K13*K14))</f>
        <v>NA</v>
      </c>
      <c r="L15" s="208"/>
      <c r="M15" s="92"/>
    </row>
    <row r="16" spans="1:13" ht="15">
      <c r="A16" s="30"/>
      <c r="B16" s="30"/>
      <c r="C16" s="30"/>
      <c r="D16" s="30"/>
      <c r="E16" s="30"/>
      <c r="F16" s="30"/>
      <c r="G16" s="30"/>
      <c r="H16" s="30"/>
      <c r="I16" s="30"/>
      <c r="J16" s="30"/>
      <c r="K16" s="30"/>
      <c r="L16" s="30"/>
      <c r="M16" s="30"/>
    </row>
    <row r="17" spans="1:13" ht="15">
      <c r="A17" s="30"/>
      <c r="B17" s="225" t="s">
        <v>21</v>
      </c>
      <c r="C17" s="225"/>
      <c r="D17" s="225"/>
      <c r="E17" s="225"/>
      <c r="F17" s="225"/>
      <c r="G17" s="225"/>
      <c r="H17" s="225"/>
      <c r="I17" s="30"/>
      <c r="J17" s="30"/>
      <c r="K17" s="30"/>
      <c r="L17" s="30"/>
      <c r="M17" s="30"/>
    </row>
    <row r="18" spans="1:13" ht="60">
      <c r="A18" s="30"/>
      <c r="B18" s="31" t="s">
        <v>34</v>
      </c>
      <c r="C18" s="32" t="s">
        <v>58</v>
      </c>
      <c r="D18" s="33" t="s">
        <v>56</v>
      </c>
      <c r="E18" s="32" t="s">
        <v>57</v>
      </c>
      <c r="F18" s="32" t="s">
        <v>40</v>
      </c>
      <c r="G18" s="32" t="s">
        <v>41</v>
      </c>
      <c r="H18" s="32" t="s">
        <v>42</v>
      </c>
      <c r="I18" s="30"/>
      <c r="J18" s="30"/>
      <c r="K18" s="30"/>
      <c r="L18" s="30"/>
      <c r="M18" s="30"/>
    </row>
    <row r="19" spans="1:13" ht="15">
      <c r="A19" s="109">
        <v>9</v>
      </c>
      <c r="B19" s="34" t="s">
        <v>0</v>
      </c>
      <c r="C19" s="24"/>
      <c r="D19" s="23">
        <f>IF(C19="NA","NA",IF(C19="TFS","NA",(C19/100)))</f>
        <v>0</v>
      </c>
      <c r="E19" s="35">
        <v>1</v>
      </c>
      <c r="F19" s="84">
        <f>IF(C19="TFS",0,IF(C19="NA",0,ROUND(D19/E19,3)))</f>
        <v>0</v>
      </c>
      <c r="G19" s="36">
        <f>IF(C19="",0,IF(C19="TFS",0,IF(C19="NA",0,10)))</f>
        <v>0</v>
      </c>
      <c r="H19" s="37">
        <f aca="true" t="shared" si="4" ref="H19:H25">IF(C19="","",IF(C19="NA","NA",IF(C19="TFS","TFS",IF(F19*G19&gt;10,10,ROUND(F19*G19,1)))))</f>
      </c>
      <c r="I19" s="30"/>
      <c r="J19" s="30"/>
      <c r="K19" s="30"/>
      <c r="L19" s="30"/>
      <c r="M19" s="30"/>
    </row>
    <row r="20" spans="1:13" ht="15">
      <c r="A20" s="109">
        <v>11</v>
      </c>
      <c r="B20" s="38" t="s">
        <v>1</v>
      </c>
      <c r="C20" s="24"/>
      <c r="D20" s="23">
        <f aca="true" t="shared" si="5" ref="D20:D25">IF(C20="NA","NA",IF(C20="TFS","NA",(C20/100)))</f>
        <v>0</v>
      </c>
      <c r="E20" s="39">
        <v>0.833</v>
      </c>
      <c r="F20" s="84">
        <f aca="true" t="shared" si="6" ref="F20:F25">IF(C20="TFS",0,IF(C20="NA",0,ROUND(D20/E20,3)))</f>
        <v>0</v>
      </c>
      <c r="G20" s="36">
        <f aca="true" t="shared" si="7" ref="G20:G25">IF(C20="",0,IF(C20="TFS",0,IF(C20="NA",0,10)))</f>
        <v>0</v>
      </c>
      <c r="H20" s="37">
        <f t="shared" si="4"/>
      </c>
      <c r="I20" s="30"/>
      <c r="J20" s="30"/>
      <c r="K20" s="30"/>
      <c r="L20" s="30"/>
      <c r="M20" s="30"/>
    </row>
    <row r="21" spans="1:13" ht="15">
      <c r="A21" s="109">
        <v>12</v>
      </c>
      <c r="B21" s="38" t="s">
        <v>2</v>
      </c>
      <c r="C21" s="24"/>
      <c r="D21" s="23">
        <f t="shared" si="5"/>
        <v>0</v>
      </c>
      <c r="E21" s="39">
        <v>0.739</v>
      </c>
      <c r="F21" s="84">
        <f t="shared" si="6"/>
        <v>0</v>
      </c>
      <c r="G21" s="36">
        <f t="shared" si="7"/>
        <v>0</v>
      </c>
      <c r="H21" s="37">
        <f t="shared" si="4"/>
      </c>
      <c r="I21" s="30"/>
      <c r="J21" s="30"/>
      <c r="K21" s="30"/>
      <c r="L21" s="30"/>
      <c r="M21" s="30"/>
    </row>
    <row r="22" spans="1:13" ht="15">
      <c r="A22" s="109">
        <v>13</v>
      </c>
      <c r="B22" s="28" t="s">
        <v>3</v>
      </c>
      <c r="C22" s="24"/>
      <c r="D22" s="23">
        <f t="shared" si="5"/>
        <v>0</v>
      </c>
      <c r="E22" s="16">
        <v>1</v>
      </c>
      <c r="F22" s="84">
        <f t="shared" si="6"/>
        <v>0</v>
      </c>
      <c r="G22" s="36">
        <f t="shared" si="7"/>
        <v>0</v>
      </c>
      <c r="H22" s="37">
        <f t="shared" si="4"/>
      </c>
      <c r="I22" s="30"/>
      <c r="J22" s="30"/>
      <c r="K22" s="30"/>
      <c r="L22" s="30"/>
      <c r="M22" s="30"/>
    </row>
    <row r="23" spans="1:13" ht="15">
      <c r="A23" s="109">
        <v>14</v>
      </c>
      <c r="B23" s="106" t="s">
        <v>4</v>
      </c>
      <c r="C23" s="24"/>
      <c r="D23" s="23">
        <f t="shared" si="5"/>
        <v>0</v>
      </c>
      <c r="E23" s="107">
        <v>1</v>
      </c>
      <c r="F23" s="84">
        <f t="shared" si="6"/>
        <v>0</v>
      </c>
      <c r="G23" s="36">
        <f t="shared" si="7"/>
        <v>0</v>
      </c>
      <c r="H23" s="37">
        <f t="shared" si="4"/>
      </c>
      <c r="I23" s="30"/>
      <c r="J23" s="30"/>
      <c r="K23" s="30"/>
      <c r="L23" s="30"/>
      <c r="M23" s="30"/>
    </row>
    <row r="24" spans="1:13" ht="15">
      <c r="A24" s="109">
        <v>15</v>
      </c>
      <c r="B24" s="38" t="s">
        <v>35</v>
      </c>
      <c r="C24" s="24"/>
      <c r="D24" s="23">
        <f t="shared" si="5"/>
        <v>0</v>
      </c>
      <c r="E24" s="39">
        <v>0.507</v>
      </c>
      <c r="F24" s="84">
        <f t="shared" si="6"/>
        <v>0</v>
      </c>
      <c r="G24" s="36">
        <f t="shared" si="7"/>
        <v>0</v>
      </c>
      <c r="H24" s="37">
        <f t="shared" si="4"/>
      </c>
      <c r="I24" s="30"/>
      <c r="J24" s="30"/>
      <c r="K24" s="30"/>
      <c r="L24" s="30"/>
      <c r="M24" s="30"/>
    </row>
    <row r="25" spans="1:13" ht="15">
      <c r="A25" s="109">
        <v>16</v>
      </c>
      <c r="B25" s="38" t="s">
        <v>5</v>
      </c>
      <c r="C25" s="24"/>
      <c r="D25" s="23">
        <f t="shared" si="5"/>
        <v>0</v>
      </c>
      <c r="E25" s="39">
        <v>0.995</v>
      </c>
      <c r="F25" s="84">
        <f t="shared" si="6"/>
        <v>0</v>
      </c>
      <c r="G25" s="36">
        <f t="shared" si="7"/>
        <v>0</v>
      </c>
      <c r="H25" s="37">
        <f t="shared" si="4"/>
      </c>
      <c r="I25" s="30"/>
      <c r="J25" s="30"/>
      <c r="K25" s="30"/>
      <c r="L25" s="30"/>
      <c r="M25" s="30"/>
    </row>
    <row r="26" spans="1:13" ht="15">
      <c r="A26" s="30"/>
      <c r="B26" s="29" t="s">
        <v>50</v>
      </c>
      <c r="C26" s="209"/>
      <c r="D26" s="210"/>
      <c r="E26" s="210"/>
      <c r="F26" s="215"/>
      <c r="G26" s="19">
        <f>SUM(G19:G25)</f>
        <v>0</v>
      </c>
      <c r="H26" s="20">
        <f>SUM(H19:H25)</f>
        <v>0</v>
      </c>
      <c r="I26" s="30"/>
      <c r="J26" s="30"/>
      <c r="K26" s="30"/>
      <c r="L26" s="58"/>
      <c r="M26" s="30"/>
    </row>
    <row r="27" spans="1:13" ht="15">
      <c r="A27" s="30"/>
      <c r="B27" s="29" t="s">
        <v>54</v>
      </c>
      <c r="C27" s="211"/>
      <c r="D27" s="212"/>
      <c r="E27" s="212"/>
      <c r="F27" s="216"/>
      <c r="G27" s="190" t="str">
        <f>IF(G26=0,"NA",ROUND((H26/G26),5))</f>
        <v>NA</v>
      </c>
      <c r="H27" s="190"/>
      <c r="I27" s="30"/>
      <c r="J27" s="30"/>
      <c r="K27" s="30"/>
      <c r="L27" s="30"/>
      <c r="M27" s="30"/>
    </row>
    <row r="28" spans="1:13" ht="15">
      <c r="A28" s="30"/>
      <c r="B28" s="29" t="s">
        <v>6</v>
      </c>
      <c r="C28" s="211"/>
      <c r="D28" s="212"/>
      <c r="E28" s="212"/>
      <c r="F28" s="216"/>
      <c r="G28" s="206">
        <v>0.3</v>
      </c>
      <c r="H28" s="206"/>
      <c r="I28" s="30"/>
      <c r="J28" s="30"/>
      <c r="K28" s="30"/>
      <c r="L28" s="30"/>
      <c r="M28" s="30"/>
    </row>
    <row r="29" spans="1:13" ht="15">
      <c r="A29" s="30"/>
      <c r="B29" s="29" t="s">
        <v>19</v>
      </c>
      <c r="C29" s="213"/>
      <c r="D29" s="214"/>
      <c r="E29" s="214"/>
      <c r="F29" s="217"/>
      <c r="G29" s="208" t="str">
        <f>IF(G26=0,"NA",(G27*G28))</f>
        <v>NA</v>
      </c>
      <c r="H29" s="208"/>
      <c r="I29" s="30"/>
      <c r="J29" s="30"/>
      <c r="K29" s="30"/>
      <c r="L29" s="30"/>
      <c r="M29" s="30"/>
    </row>
    <row r="30" spans="1:13" ht="15">
      <c r="A30" s="30"/>
      <c r="B30" s="30"/>
      <c r="C30" s="30"/>
      <c r="D30" s="30"/>
      <c r="E30" s="30"/>
      <c r="F30" s="30"/>
      <c r="G30" s="30"/>
      <c r="H30" s="30"/>
      <c r="I30" s="30"/>
      <c r="J30" s="30"/>
      <c r="K30" s="30"/>
      <c r="L30" s="30"/>
      <c r="M30" s="30"/>
    </row>
    <row r="31" spans="1:13" ht="15">
      <c r="A31" s="30"/>
      <c r="B31" s="218" t="s">
        <v>22</v>
      </c>
      <c r="C31" s="218"/>
      <c r="D31" s="218"/>
      <c r="E31" s="218"/>
      <c r="F31" s="218"/>
      <c r="G31" s="219"/>
      <c r="H31" s="98"/>
      <c r="I31" s="30"/>
      <c r="J31" s="30"/>
      <c r="K31" s="30"/>
      <c r="L31" s="30"/>
      <c r="M31" s="30"/>
    </row>
    <row r="32" spans="1:16" ht="60">
      <c r="A32" s="30"/>
      <c r="B32" s="40" t="s">
        <v>34</v>
      </c>
      <c r="C32" s="25" t="s">
        <v>59</v>
      </c>
      <c r="D32" s="41" t="s">
        <v>56</v>
      </c>
      <c r="E32" s="25" t="s">
        <v>57</v>
      </c>
      <c r="F32" s="27" t="s">
        <v>41</v>
      </c>
      <c r="G32" s="27" t="s">
        <v>108</v>
      </c>
      <c r="H32" s="27" t="s">
        <v>42</v>
      </c>
      <c r="I32" s="30"/>
      <c r="J32" s="30"/>
      <c r="K32" s="30"/>
      <c r="L32" s="30"/>
      <c r="M32" s="30"/>
      <c r="N32" s="30"/>
      <c r="O32" s="1"/>
      <c r="P32" s="94"/>
    </row>
    <row r="33" spans="1:16" ht="15">
      <c r="A33" s="108">
        <v>17</v>
      </c>
      <c r="B33" s="28" t="s">
        <v>131</v>
      </c>
      <c r="C33" s="83"/>
      <c r="D33" s="66">
        <f>IF(C33="","",IF(C33="NA","NA",IF(C33="TFS","NA",(C33/100))))</f>
      </c>
      <c r="E33" s="42">
        <v>1</v>
      </c>
      <c r="F33" s="23">
        <v>10</v>
      </c>
      <c r="G33" s="127">
        <f>ROUND(F33*2/3,5)</f>
        <v>6.66667</v>
      </c>
      <c r="H33" s="18">
        <f>IF(C33="","",IF(C33="NA","NA",IF(I33,"NA",(ROUND(D33*G33,1)))))</f>
      </c>
      <c r="I33" s="30"/>
      <c r="J33" s="30"/>
      <c r="K33" s="30"/>
      <c r="L33" s="30"/>
      <c r="M33" s="30"/>
      <c r="N33" s="30"/>
      <c r="O33" s="1"/>
      <c r="P33" s="94"/>
    </row>
    <row r="34" spans="1:16" ht="15">
      <c r="A34" s="108">
        <v>18</v>
      </c>
      <c r="B34" s="28" t="s">
        <v>132</v>
      </c>
      <c r="C34" s="83"/>
      <c r="D34" s="66">
        <f>IF(C34="","",IF(C34="NA","NA",IF(C34="TFS","NA",(C34/100))))</f>
      </c>
      <c r="E34" s="42">
        <v>1</v>
      </c>
      <c r="F34" s="23">
        <v>10</v>
      </c>
      <c r="G34" s="127">
        <f>ROUND(F34/3,5)</f>
        <v>3.33333</v>
      </c>
      <c r="H34" s="18">
        <f>IF(C34="","",IF(C34="NA","NA",IF(I34,"NA",(ROUND(D34*G34,1)))))</f>
      </c>
      <c r="I34" s="30"/>
      <c r="J34" s="30"/>
      <c r="K34" s="30"/>
      <c r="L34" s="30"/>
      <c r="M34" s="30"/>
      <c r="N34" s="30"/>
      <c r="O34" s="1"/>
      <c r="P34" s="94"/>
    </row>
    <row r="35" spans="1:16" ht="15">
      <c r="A35" s="30"/>
      <c r="B35" s="29" t="s">
        <v>50</v>
      </c>
      <c r="C35" s="191"/>
      <c r="D35" s="192"/>
      <c r="E35" s="193"/>
      <c r="F35" s="19">
        <f>SUM(F33:F34)</f>
        <v>20</v>
      </c>
      <c r="G35" s="19">
        <f>IF(AND(C33="",C34=""),10,IF(C34="",6.66667,IF(C33="",3.33333,SUM(G33:G34))))</f>
        <v>10</v>
      </c>
      <c r="H35" s="20">
        <f>IF(H33="",H34,IF(H34="",H33,SUM(H33:H34)))</f>
      </c>
      <c r="I35" s="30"/>
      <c r="J35" s="30"/>
      <c r="K35" s="30"/>
      <c r="L35" s="30"/>
      <c r="M35" s="30"/>
      <c r="N35" s="30"/>
      <c r="O35" s="1"/>
      <c r="P35" s="94"/>
    </row>
    <row r="36" spans="1:13" ht="15">
      <c r="A36" s="30"/>
      <c r="B36" s="29" t="s">
        <v>54</v>
      </c>
      <c r="C36" s="194"/>
      <c r="D36" s="195"/>
      <c r="E36" s="196"/>
      <c r="F36" s="222">
        <f>IF(AND(C33="",C34=""),"",ROUND(H35/G35,5))</f>
      </c>
      <c r="G36" s="223"/>
      <c r="H36" s="43"/>
      <c r="I36" s="30"/>
      <c r="J36" s="30"/>
      <c r="K36" s="30"/>
      <c r="L36" s="30"/>
      <c r="M36" s="30"/>
    </row>
    <row r="37" spans="1:13" ht="15">
      <c r="A37" s="30"/>
      <c r="B37" s="29" t="s">
        <v>6</v>
      </c>
      <c r="C37" s="194"/>
      <c r="D37" s="195"/>
      <c r="E37" s="196"/>
      <c r="F37" s="220">
        <v>0.3</v>
      </c>
      <c r="G37" s="221"/>
      <c r="H37" s="44"/>
      <c r="I37" s="30"/>
      <c r="J37" s="30"/>
      <c r="K37" s="30"/>
      <c r="L37" s="30"/>
      <c r="M37" s="30"/>
    </row>
    <row r="38" spans="1:13" ht="15">
      <c r="A38" s="30"/>
      <c r="B38" s="29" t="s">
        <v>19</v>
      </c>
      <c r="C38" s="197"/>
      <c r="D38" s="198"/>
      <c r="E38" s="199"/>
      <c r="F38" s="190" t="str">
        <f>IF(F36="","NA",ROUND(F36*F37,5))</f>
        <v>NA</v>
      </c>
      <c r="G38" s="190"/>
      <c r="H38" s="44"/>
      <c r="I38" s="30"/>
      <c r="J38" s="30"/>
      <c r="K38" s="30"/>
      <c r="L38" s="30"/>
      <c r="M38" s="30"/>
    </row>
    <row r="39" spans="1:13" ht="15">
      <c r="A39" s="30"/>
      <c r="B39" s="30"/>
      <c r="C39" s="30"/>
      <c r="D39" s="30"/>
      <c r="E39" s="30"/>
      <c r="F39" s="30"/>
      <c r="G39" s="30"/>
      <c r="H39" s="30"/>
      <c r="I39" s="30"/>
      <c r="J39" s="30"/>
      <c r="K39" s="30"/>
      <c r="L39" s="30"/>
      <c r="M39" s="30"/>
    </row>
    <row r="40" spans="1:13" ht="15">
      <c r="A40" s="30"/>
      <c r="B40" s="29" t="s">
        <v>23</v>
      </c>
      <c r="C40" s="202">
        <f>IF(K15="NA",0,K15)</f>
        <v>0</v>
      </c>
      <c r="D40" s="203"/>
      <c r="E40" s="189"/>
      <c r="F40" s="189"/>
      <c r="G40" s="189"/>
      <c r="H40" s="189"/>
      <c r="I40" s="30"/>
      <c r="J40" s="30"/>
      <c r="K40" s="30"/>
      <c r="L40" s="30"/>
      <c r="M40" s="30"/>
    </row>
    <row r="41" spans="1:13" ht="15">
      <c r="A41" s="30"/>
      <c r="B41" s="29" t="s">
        <v>24</v>
      </c>
      <c r="C41" s="202">
        <f>IF(G29="NA",0,G29)</f>
        <v>0</v>
      </c>
      <c r="D41" s="203"/>
      <c r="E41" s="189"/>
      <c r="F41" s="189"/>
      <c r="G41" s="189"/>
      <c r="H41" s="189"/>
      <c r="I41" s="30"/>
      <c r="J41" s="30"/>
      <c r="K41" s="30"/>
      <c r="L41" s="30"/>
      <c r="M41" s="30"/>
    </row>
    <row r="42" spans="1:13" ht="15">
      <c r="A42" s="30"/>
      <c r="B42" s="29" t="s">
        <v>25</v>
      </c>
      <c r="C42" s="202">
        <f>IF(F38="NA",0,F38)</f>
        <v>0</v>
      </c>
      <c r="D42" s="203"/>
      <c r="E42" s="189"/>
      <c r="F42" s="189"/>
      <c r="G42" s="189"/>
      <c r="H42" s="189"/>
      <c r="I42" s="30"/>
      <c r="J42" s="30"/>
      <c r="K42" s="30"/>
      <c r="L42" s="30"/>
      <c r="M42" s="30"/>
    </row>
    <row r="43" spans="1:13" ht="15">
      <c r="A43" s="30"/>
      <c r="B43" s="29" t="s">
        <v>26</v>
      </c>
      <c r="C43" s="202">
        <f>SUM(C40:D42)</f>
        <v>0</v>
      </c>
      <c r="D43" s="203"/>
      <c r="E43" s="207"/>
      <c r="F43" s="207"/>
      <c r="G43" s="207"/>
      <c r="H43" s="207"/>
      <c r="I43" s="30"/>
      <c r="J43" s="30"/>
      <c r="K43" s="30"/>
      <c r="L43" s="30"/>
      <c r="M43" s="30"/>
    </row>
    <row r="44" spans="1:13" ht="15">
      <c r="A44" s="30"/>
      <c r="B44" s="121" t="s">
        <v>11</v>
      </c>
      <c r="C44" s="204" t="str">
        <f>IF(C43=0,"NA",(IF(AND(C41=0,C42=0),ROUND((C40/0.4)*60,1),IF(C42=0,ROUND(((SUM(C40:D41))/0.7)*60,1),IF(C43&lt;&gt;0,ROUND(C43*60,1))))))</f>
        <v>NA</v>
      </c>
      <c r="D44" s="205"/>
      <c r="E44" s="200"/>
      <c r="F44" s="201"/>
      <c r="G44" s="201"/>
      <c r="H44" s="201"/>
      <c r="I44" s="30"/>
      <c r="J44" s="30"/>
      <c r="K44" s="30"/>
      <c r="L44" s="30"/>
      <c r="M44" s="30"/>
    </row>
    <row r="46" spans="3:14" ht="15">
      <c r="C46" s="85"/>
      <c r="D46" s="85"/>
      <c r="E46" s="85"/>
      <c r="F46" s="85"/>
      <c r="G46" s="85"/>
      <c r="H46" s="85"/>
      <c r="J46" s="85"/>
      <c r="K46" s="85"/>
      <c r="L46" s="85"/>
      <c r="M46" s="85"/>
      <c r="N46" s="85"/>
    </row>
    <row r="47" spans="3:14" ht="15">
      <c r="C47" s="85"/>
      <c r="D47" s="85"/>
      <c r="E47" s="85"/>
      <c r="F47" s="85"/>
      <c r="G47" s="85"/>
      <c r="H47" s="85"/>
      <c r="J47" s="85"/>
      <c r="K47" s="85"/>
      <c r="L47" s="85"/>
      <c r="M47" s="93"/>
      <c r="N47" s="86"/>
    </row>
    <row r="48" spans="3:14" ht="15">
      <c r="C48" s="85"/>
      <c r="D48" s="85"/>
      <c r="E48" s="85"/>
      <c r="F48" s="85"/>
      <c r="G48" s="85"/>
      <c r="H48" s="85"/>
      <c r="J48" s="85"/>
      <c r="K48" s="85"/>
      <c r="L48" s="85"/>
      <c r="M48" s="93"/>
      <c r="N48" s="86"/>
    </row>
    <row r="49" spans="3:14" ht="15">
      <c r="C49" s="85"/>
      <c r="D49" s="85"/>
      <c r="E49" s="85"/>
      <c r="F49" s="85"/>
      <c r="G49" s="85"/>
      <c r="H49" s="85"/>
      <c r="J49" s="85"/>
      <c r="K49" s="85"/>
      <c r="L49" s="85"/>
      <c r="M49" s="93"/>
      <c r="N49" s="86"/>
    </row>
    <row r="50" spans="3:14" ht="15">
      <c r="C50" s="85"/>
      <c r="D50" s="85"/>
      <c r="E50" s="85"/>
      <c r="F50" s="85"/>
      <c r="G50" s="85"/>
      <c r="H50" s="85"/>
      <c r="J50" s="85"/>
      <c r="K50" s="85"/>
      <c r="L50" s="85"/>
      <c r="M50" s="188"/>
      <c r="N50" s="188"/>
    </row>
    <row r="51" spans="3:14" ht="15">
      <c r="C51" s="85"/>
      <c r="D51" s="85"/>
      <c r="E51" s="85"/>
      <c r="F51" s="85"/>
      <c r="G51" s="85"/>
      <c r="H51" s="85"/>
      <c r="J51" s="85"/>
      <c r="K51" s="85"/>
      <c r="L51" s="85"/>
      <c r="M51" s="188"/>
      <c r="N51" s="188"/>
    </row>
    <row r="52" spans="3:14" ht="15">
      <c r="C52" s="85"/>
      <c r="D52" s="85"/>
      <c r="E52" s="85"/>
      <c r="F52" s="85"/>
      <c r="G52" s="188"/>
      <c r="H52" s="188"/>
      <c r="J52" s="85"/>
      <c r="K52" s="85"/>
      <c r="L52" s="85"/>
      <c r="M52" s="188"/>
      <c r="N52" s="188"/>
    </row>
    <row r="53" spans="3:14" ht="15">
      <c r="C53" s="85"/>
      <c r="D53" s="85"/>
      <c r="E53" s="85"/>
      <c r="F53" s="85"/>
      <c r="G53" s="188"/>
      <c r="H53" s="188"/>
      <c r="J53" s="85"/>
      <c r="K53" s="85"/>
      <c r="L53" s="85"/>
      <c r="M53" s="85"/>
      <c r="N53" s="85"/>
    </row>
    <row r="54" spans="3:14" ht="15">
      <c r="C54" s="85"/>
      <c r="D54" s="85"/>
      <c r="E54" s="85"/>
      <c r="F54" s="85"/>
      <c r="G54" s="188"/>
      <c r="H54" s="188"/>
      <c r="J54" s="85"/>
      <c r="K54" s="85"/>
      <c r="L54" s="85"/>
      <c r="M54" s="85"/>
      <c r="N54" s="85"/>
    </row>
    <row r="55" spans="3:14" ht="15">
      <c r="C55" s="85"/>
      <c r="D55" s="85"/>
      <c r="E55" s="85"/>
      <c r="F55" s="85"/>
      <c r="G55" s="85"/>
      <c r="H55" s="85"/>
      <c r="J55" s="85"/>
      <c r="K55" s="85"/>
      <c r="L55" s="85"/>
      <c r="M55" s="187"/>
      <c r="N55" s="187"/>
    </row>
    <row r="56" spans="3:14" ht="15">
      <c r="C56" s="85"/>
      <c r="D56" s="85"/>
      <c r="E56" s="85"/>
      <c r="F56" s="85"/>
      <c r="G56" s="85"/>
      <c r="H56" s="85"/>
      <c r="J56" s="85"/>
      <c r="K56" s="85"/>
      <c r="L56" s="85"/>
      <c r="M56" s="85"/>
      <c r="N56" s="85"/>
    </row>
    <row r="57" spans="3:14" ht="15">
      <c r="C57" s="85"/>
      <c r="D57" s="85"/>
      <c r="E57" s="85"/>
      <c r="F57" s="85"/>
      <c r="G57" s="188"/>
      <c r="H57" s="188"/>
      <c r="J57" s="85"/>
      <c r="K57" s="85"/>
      <c r="L57" s="85"/>
      <c r="M57" s="85"/>
      <c r="N57" s="85"/>
    </row>
  </sheetData>
  <sheetProtection password="CA83" sheet="1"/>
  <mergeCells count="34">
    <mergeCell ref="B1:L1"/>
    <mergeCell ref="B2:L2"/>
    <mergeCell ref="K13:L13"/>
    <mergeCell ref="K14:L14"/>
    <mergeCell ref="B17:H17"/>
    <mergeCell ref="G27:H27"/>
    <mergeCell ref="G28:H28"/>
    <mergeCell ref="E42:H42"/>
    <mergeCell ref="E43:H43"/>
    <mergeCell ref="K15:L15"/>
    <mergeCell ref="C12:J15"/>
    <mergeCell ref="G29:H29"/>
    <mergeCell ref="C26:F29"/>
    <mergeCell ref="B31:G31"/>
    <mergeCell ref="F37:G37"/>
    <mergeCell ref="F36:G36"/>
    <mergeCell ref="E40:H40"/>
    <mergeCell ref="E41:H41"/>
    <mergeCell ref="F38:G38"/>
    <mergeCell ref="C35:E38"/>
    <mergeCell ref="E44:H44"/>
    <mergeCell ref="C40:D40"/>
    <mergeCell ref="C41:D41"/>
    <mergeCell ref="C42:D42"/>
    <mergeCell ref="C43:D43"/>
    <mergeCell ref="C44:D44"/>
    <mergeCell ref="M55:N55"/>
    <mergeCell ref="G57:H57"/>
    <mergeCell ref="G52:H52"/>
    <mergeCell ref="G53:H53"/>
    <mergeCell ref="G54:H54"/>
    <mergeCell ref="M50:N50"/>
    <mergeCell ref="M51:N51"/>
    <mergeCell ref="M52:N52"/>
  </mergeCells>
  <printOptions/>
  <pageMargins left="0.7" right="0.7" top="0.75" bottom="0.75" header="0.3" footer="0.3"/>
  <pageSetup fitToHeight="1" fitToWidth="1"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C1"/>
    </sheetView>
  </sheetViews>
  <sheetFormatPr defaultColWidth="9.140625" defaultRowHeight="15"/>
  <cols>
    <col min="1" max="1" width="64.57421875" style="7" customWidth="1"/>
    <col min="2" max="3" width="18.00390625" style="7" customWidth="1"/>
    <col min="4" max="16384" width="9.140625" style="7" customWidth="1"/>
  </cols>
  <sheetData>
    <row r="1" spans="1:3" ht="19.5" customHeight="1">
      <c r="A1" s="226" t="s">
        <v>96</v>
      </c>
      <c r="B1" s="227"/>
      <c r="C1" s="227"/>
    </row>
    <row r="2" spans="1:3" ht="73.5" customHeight="1">
      <c r="A2" s="95" t="s">
        <v>60</v>
      </c>
      <c r="B2" s="95" t="s">
        <v>61</v>
      </c>
      <c r="C2" s="95" t="s">
        <v>62</v>
      </c>
    </row>
    <row r="3" spans="1:3" ht="15" customHeight="1">
      <c r="A3" s="45" t="s">
        <v>63</v>
      </c>
      <c r="B3" s="49"/>
      <c r="C3" s="81"/>
    </row>
    <row r="4" spans="1:3" ht="15" customHeight="1">
      <c r="A4" s="45" t="s">
        <v>126</v>
      </c>
      <c r="B4" s="49"/>
      <c r="C4" s="81"/>
    </row>
    <row r="5" spans="1:3" ht="15" customHeight="1">
      <c r="A5" s="45" t="s">
        <v>65</v>
      </c>
      <c r="B5" s="49"/>
      <c r="C5" s="81"/>
    </row>
    <row r="6" spans="1:3" ht="15" customHeight="1">
      <c r="A6" s="45" t="s">
        <v>66</v>
      </c>
      <c r="B6" s="49"/>
      <c r="C6" s="81"/>
    </row>
    <row r="7" spans="1:3" ht="15" customHeight="1">
      <c r="A7" s="48" t="s">
        <v>18</v>
      </c>
      <c r="B7" s="117">
        <f>SUM(B3:B6)</f>
        <v>0</v>
      </c>
      <c r="C7" s="117">
        <f>SUM(C3:C6)</f>
        <v>0</v>
      </c>
    </row>
    <row r="8" spans="1:3" ht="15" customHeight="1">
      <c r="A8" s="48" t="s">
        <v>19</v>
      </c>
      <c r="B8" s="228" t="str">
        <f>IF(B7=0,"NA",ROUND((B7/C7),5))</f>
        <v>NA</v>
      </c>
      <c r="C8" s="229"/>
    </row>
    <row r="9" spans="1:3" ht="15" customHeight="1">
      <c r="A9" s="120" t="s">
        <v>7</v>
      </c>
      <c r="B9" s="230" t="str">
        <f>IF(B7=0,"NA",(ROUND(B8*25,1)))</f>
        <v>NA</v>
      </c>
      <c r="C9" s="231"/>
    </row>
  </sheetData>
  <sheetProtection password="CA83" sheet="1"/>
  <mergeCells count="3">
    <mergeCell ref="A1:C1"/>
    <mergeCell ref="B8:C8"/>
    <mergeCell ref="B9:C9"/>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1" sqref="A1:K1"/>
    </sheetView>
  </sheetViews>
  <sheetFormatPr defaultColWidth="9.140625" defaultRowHeight="15"/>
  <cols>
    <col min="1" max="1" width="56.7109375" style="7" customWidth="1"/>
    <col min="2" max="5" width="12.7109375" style="7" customWidth="1"/>
    <col min="6" max="6" width="0.85546875" style="7" customWidth="1"/>
    <col min="7" max="11" width="12.7109375" style="7" customWidth="1"/>
    <col min="12" max="16384" width="9.140625" style="7" customWidth="1"/>
  </cols>
  <sheetData>
    <row r="1" spans="1:12" ht="18.75" customHeight="1">
      <c r="A1" s="237" t="s">
        <v>75</v>
      </c>
      <c r="B1" s="237"/>
      <c r="C1" s="237"/>
      <c r="D1" s="237"/>
      <c r="E1" s="237"/>
      <c r="F1" s="237"/>
      <c r="G1" s="237"/>
      <c r="H1" s="237"/>
      <c r="I1" s="237"/>
      <c r="J1" s="237"/>
      <c r="K1" s="237"/>
      <c r="L1" s="30"/>
    </row>
    <row r="2" spans="1:12" ht="63.75">
      <c r="A2" s="50" t="s">
        <v>60</v>
      </c>
      <c r="B2" s="96" t="s">
        <v>95</v>
      </c>
      <c r="C2" s="96" t="s">
        <v>67</v>
      </c>
      <c r="D2" s="96" t="s">
        <v>68</v>
      </c>
      <c r="E2" s="96" t="s">
        <v>69</v>
      </c>
      <c r="F2" s="96"/>
      <c r="G2" s="96" t="s">
        <v>95</v>
      </c>
      <c r="H2" s="96" t="s">
        <v>70</v>
      </c>
      <c r="I2" s="96" t="s">
        <v>71</v>
      </c>
      <c r="J2" s="96" t="s">
        <v>72</v>
      </c>
      <c r="K2" s="96" t="s">
        <v>73</v>
      </c>
      <c r="L2" s="30"/>
    </row>
    <row r="3" spans="1:12" ht="15">
      <c r="A3" s="45" t="s">
        <v>63</v>
      </c>
      <c r="B3" s="81"/>
      <c r="C3" s="81"/>
      <c r="D3" s="80">
        <f>IF(C3="","",IF(C3="NA","",IF(C3="TFS","",(IF(C3="","NA",ROUND(0-C3,2))))))</f>
      </c>
      <c r="E3" s="23">
        <f>IF(D3="","",IF(D3="NA","",IF(D3&lt;0.5,3,IF(D3&lt;0.9,2,IF(D3&lt;1.2,1,0)))))</f>
      </c>
      <c r="F3" s="51"/>
      <c r="G3" s="81"/>
      <c r="H3" s="81"/>
      <c r="I3" s="80">
        <f>IF(H3="","",IF(H3="NA","",IF(H3="TFS","",ROUND(0-H3,2))))</f>
      </c>
      <c r="J3" s="80">
        <f>IF(I3="","",IF(D3="NA","",IF(H3="NA","",IF(H3="TFS","",IF(I3="TFS","",D3-I3)))))</f>
      </c>
      <c r="K3" s="23">
        <f>IF(J3="","",IF(J3&lt;-0.15,3,IF(J3&lt;-0.04,2,IF(J3&lt;0.05,1,0))))</f>
      </c>
      <c r="L3" s="30"/>
    </row>
    <row r="4" spans="1:12" ht="30.75" customHeight="1">
      <c r="A4" s="45" t="s">
        <v>127</v>
      </c>
      <c r="B4" s="81"/>
      <c r="C4" s="81"/>
      <c r="D4" s="80">
        <f>IF(C4="","",IF(C4="NA","",IF(C4="TFS","",(IF(C4="","NA",ROUND(0-C4,2))))))</f>
      </c>
      <c r="E4" s="23">
        <f>IF(D4="","",IF(D4="NA","",IF(D4&lt;0.5,3,IF(D4&lt;0.9,2,IF(D4&lt;1.2,1,0)))))</f>
      </c>
      <c r="F4" s="52"/>
      <c r="G4" s="81"/>
      <c r="H4" s="81"/>
      <c r="I4" s="80">
        <f>IF(H4="","",IF(H4="NA","",IF(H4="TFS","",ROUND(0-H4,2))))</f>
      </c>
      <c r="J4" s="80">
        <f>IF(I4="","",IF(D4="NA","",IF(H4="NA","",IF(H4="TFS","",IF(I4="TFS","",D4-I4)))))</f>
      </c>
      <c r="K4" s="23">
        <f>IF(J4="","",IF(J4&lt;-0.15,3,IF(J4&lt;-0.04,2,IF(J4&lt;0.05,1,0))))</f>
      </c>
      <c r="L4" s="30"/>
    </row>
    <row r="5" spans="1:12" ht="15">
      <c r="A5" s="45" t="s">
        <v>65</v>
      </c>
      <c r="B5" s="81"/>
      <c r="C5" s="81"/>
      <c r="D5" s="80">
        <f>IF(C5="","",IF(C5="NA","",IF(C5="TFS","",(IF(C5="","NA",ROUND(0-C5,2))))))</f>
      </c>
      <c r="E5" s="23">
        <f>IF(D5="","",IF(D5="NA","",IF(D5&lt;0.5,3,IF(D5&lt;0.9,2,IF(D5&lt;1.2,1,0)))))</f>
      </c>
      <c r="F5" s="52"/>
      <c r="G5" s="81"/>
      <c r="H5" s="81"/>
      <c r="I5" s="80">
        <f>IF(H5="","",IF(H5="NA","",IF(H5="TFS","",ROUND(0-H5,2))))</f>
      </c>
      <c r="J5" s="80">
        <f>IF(I5="","",IF(D5="NA","",IF(H5="NA","",IF(H5="TFS","",IF(I5="TFS","",D5-I5)))))</f>
      </c>
      <c r="K5" s="23">
        <f>IF(J5="","",IF(J5&lt;-0.15,3,IF(J5&lt;-0.04,2,IF(J5&lt;0.05,1,0))))</f>
      </c>
      <c r="L5" s="30"/>
    </row>
    <row r="6" spans="1:12" ht="15">
      <c r="A6" s="45" t="s">
        <v>66</v>
      </c>
      <c r="B6" s="81"/>
      <c r="C6" s="81"/>
      <c r="D6" s="80">
        <f>IF(C6="","",IF(C6="NA","",IF(C6="TFS","",(IF(C6="","NA",ROUND(0-C6,2))))))</f>
      </c>
      <c r="E6" s="23">
        <f>IF(D6="","",IF(D6="NA","",IF(D6&lt;0.5,3,IF(D6&lt;0.9,2,IF(D6&lt;1.2,1,0)))))</f>
      </c>
      <c r="F6" s="52"/>
      <c r="G6" s="81"/>
      <c r="H6" s="81"/>
      <c r="I6" s="80">
        <f>IF(H6="","",IF(H6="NA","",IF(H6="TFS","",ROUND(0-H6,2))))</f>
      </c>
      <c r="J6" s="80">
        <f>IF(I6="","",IF(D6="NA","",IF(H6="NA","",IF(H6="TFS","",IF(I6="TFS","",D6-I6)))))</f>
      </c>
      <c r="K6" s="23">
        <f>IF(J6="","",IF(J6&lt;-0.15,3,IF(J6&lt;-0.04,2,IF(J6&lt;0.05,1,0))))</f>
      </c>
      <c r="L6" s="30"/>
    </row>
    <row r="7" spans="1:12" ht="15.75" thickBot="1">
      <c r="A7" s="30"/>
      <c r="B7" s="30"/>
      <c r="C7" s="30"/>
      <c r="D7" s="30"/>
      <c r="E7" s="30"/>
      <c r="F7" s="30"/>
      <c r="G7" s="30"/>
      <c r="H7" s="30"/>
      <c r="I7" s="30"/>
      <c r="J7" s="30"/>
      <c r="K7" s="30"/>
      <c r="L7" s="30"/>
    </row>
    <row r="8" spans="1:12" ht="15.75" thickBot="1">
      <c r="A8" s="30"/>
      <c r="B8" s="110" t="s">
        <v>8</v>
      </c>
      <c r="C8" s="111" t="s">
        <v>99</v>
      </c>
      <c r="D8" s="30"/>
      <c r="E8" s="30"/>
      <c r="F8" s="30"/>
      <c r="G8" s="110" t="s">
        <v>9</v>
      </c>
      <c r="H8" s="111" t="s">
        <v>99</v>
      </c>
      <c r="I8" s="30"/>
      <c r="J8" s="30"/>
      <c r="K8" s="30"/>
      <c r="L8" s="30"/>
    </row>
    <row r="9" spans="1:12" ht="15.75" thickBot="1">
      <c r="A9" s="30"/>
      <c r="B9" s="112" t="s">
        <v>109</v>
      </c>
      <c r="C9" s="113">
        <v>0</v>
      </c>
      <c r="D9" s="30"/>
      <c r="E9" s="30"/>
      <c r="F9" s="30"/>
      <c r="G9" s="112" t="s">
        <v>113</v>
      </c>
      <c r="H9" s="113">
        <v>0</v>
      </c>
      <c r="I9" s="30"/>
      <c r="J9" s="30"/>
      <c r="K9" s="30"/>
      <c r="L9" s="30"/>
    </row>
    <row r="10" spans="1:12" ht="15.75" thickBot="1">
      <c r="A10" s="30"/>
      <c r="B10" s="114" t="s">
        <v>110</v>
      </c>
      <c r="C10" s="115">
        <v>1</v>
      </c>
      <c r="D10" s="30"/>
      <c r="E10" s="30"/>
      <c r="F10" s="30"/>
      <c r="G10" s="114" t="s">
        <v>114</v>
      </c>
      <c r="H10" s="115">
        <v>1</v>
      </c>
      <c r="I10" s="30"/>
      <c r="J10" s="30"/>
      <c r="K10" s="30"/>
      <c r="L10" s="30"/>
    </row>
    <row r="11" spans="1:12" ht="15.75" thickBot="1">
      <c r="A11" s="30"/>
      <c r="B11" s="112" t="s">
        <v>111</v>
      </c>
      <c r="C11" s="113">
        <v>2</v>
      </c>
      <c r="D11" s="30"/>
      <c r="E11" s="30"/>
      <c r="F11" s="30"/>
      <c r="G11" s="112" t="s">
        <v>115</v>
      </c>
      <c r="H11" s="113">
        <v>2</v>
      </c>
      <c r="I11" s="30"/>
      <c r="J11" s="30"/>
      <c r="K11" s="30"/>
      <c r="L11" s="30"/>
    </row>
    <row r="12" spans="1:12" ht="15.75" thickBot="1">
      <c r="A12" s="30"/>
      <c r="B12" s="114" t="s">
        <v>112</v>
      </c>
      <c r="C12" s="115">
        <v>3</v>
      </c>
      <c r="D12" s="30"/>
      <c r="E12" s="30"/>
      <c r="F12" s="30"/>
      <c r="G12" s="114" t="s">
        <v>116</v>
      </c>
      <c r="H12" s="115">
        <v>3</v>
      </c>
      <c r="I12" s="30"/>
      <c r="J12" s="30"/>
      <c r="K12" s="30"/>
      <c r="L12" s="30"/>
    </row>
    <row r="13" spans="1:12" ht="15">
      <c r="A13" s="30"/>
      <c r="B13" s="30"/>
      <c r="C13" s="30"/>
      <c r="D13" s="30"/>
      <c r="E13" s="30"/>
      <c r="F13" s="30"/>
      <c r="G13" s="30"/>
      <c r="H13" s="30"/>
      <c r="I13" s="30"/>
      <c r="J13" s="30"/>
      <c r="K13" s="30"/>
      <c r="L13" s="30"/>
    </row>
    <row r="14" spans="1:12" ht="15">
      <c r="A14" s="30"/>
      <c r="B14" s="30"/>
      <c r="C14" s="30"/>
      <c r="D14" s="30"/>
      <c r="E14" s="30"/>
      <c r="F14" s="30"/>
      <c r="G14" s="30"/>
      <c r="H14" s="30"/>
      <c r="I14" s="30"/>
      <c r="J14" s="30"/>
      <c r="K14" s="30"/>
      <c r="L14" s="30"/>
    </row>
    <row r="15" spans="1:12" ht="15">
      <c r="A15" s="30"/>
      <c r="B15" s="30"/>
      <c r="C15" s="30"/>
      <c r="D15" s="30"/>
      <c r="E15" s="30"/>
      <c r="F15" s="30"/>
      <c r="G15" s="30"/>
      <c r="H15" s="30"/>
      <c r="I15" s="30"/>
      <c r="J15" s="30"/>
      <c r="K15" s="30"/>
      <c r="L15" s="30"/>
    </row>
    <row r="16" spans="1:12" ht="15">
      <c r="A16" s="30"/>
      <c r="B16" s="30"/>
      <c r="C16" s="30"/>
      <c r="D16" s="30"/>
      <c r="E16" s="30"/>
      <c r="F16" s="30"/>
      <c r="G16" s="30"/>
      <c r="H16" s="30"/>
      <c r="I16" s="30"/>
      <c r="J16" s="30"/>
      <c r="K16" s="30"/>
      <c r="L16" s="30"/>
    </row>
    <row r="17" spans="1:12" ht="15">
      <c r="A17" s="30"/>
      <c r="B17" s="30"/>
      <c r="C17" s="30"/>
      <c r="D17" s="30"/>
      <c r="E17" s="30"/>
      <c r="F17" s="30"/>
      <c r="G17" s="30"/>
      <c r="H17" s="30"/>
      <c r="I17" s="30"/>
      <c r="J17" s="30"/>
      <c r="K17" s="30"/>
      <c r="L17" s="30"/>
    </row>
    <row r="18" spans="1:12" ht="15">
      <c r="A18" s="30"/>
      <c r="B18" s="30"/>
      <c r="C18" s="30"/>
      <c r="D18" s="30"/>
      <c r="E18" s="30"/>
      <c r="F18" s="30"/>
      <c r="G18" s="30"/>
      <c r="H18" s="30"/>
      <c r="I18" s="30"/>
      <c r="J18" s="30"/>
      <c r="K18" s="30"/>
      <c r="L18" s="30"/>
    </row>
    <row r="19" spans="1:12" ht="15">
      <c r="A19" s="30"/>
      <c r="B19" s="30"/>
      <c r="C19" s="30"/>
      <c r="D19" s="30"/>
      <c r="E19" s="30"/>
      <c r="F19" s="30"/>
      <c r="G19" s="30"/>
      <c r="H19" s="30"/>
      <c r="I19" s="30"/>
      <c r="J19" s="30"/>
      <c r="K19" s="30"/>
      <c r="L19" s="30"/>
    </row>
    <row r="20" spans="1:12" ht="15">
      <c r="A20" s="232" t="s">
        <v>74</v>
      </c>
      <c r="B20" s="232"/>
      <c r="C20" s="232"/>
      <c r="D20" s="232"/>
      <c r="E20" s="232"/>
      <c r="F20" s="30"/>
      <c r="G20" s="30"/>
      <c r="H20" s="30"/>
      <c r="I20" s="30"/>
      <c r="J20" s="30"/>
      <c r="K20" s="30"/>
      <c r="L20" s="30"/>
    </row>
    <row r="21" spans="1:12" ht="60">
      <c r="A21" s="50" t="s">
        <v>60</v>
      </c>
      <c r="B21" s="50" t="s">
        <v>8</v>
      </c>
      <c r="C21" s="50" t="s">
        <v>9</v>
      </c>
      <c r="D21" s="53" t="s">
        <v>10</v>
      </c>
      <c r="E21" s="50" t="s">
        <v>49</v>
      </c>
      <c r="F21" s="30"/>
      <c r="G21" s="30"/>
      <c r="H21" s="30"/>
      <c r="I21" s="30"/>
      <c r="J21" s="30"/>
      <c r="K21" s="30"/>
      <c r="L21" s="30"/>
    </row>
    <row r="22" spans="1:12" ht="15" customHeight="1">
      <c r="A22" s="45" t="s">
        <v>63</v>
      </c>
      <c r="B22" s="46">
        <f>E3</f>
      </c>
      <c r="C22" s="47">
        <f>K3</f>
      </c>
      <c r="D22" s="47">
        <f>MAX(B22,C22)</f>
        <v>0</v>
      </c>
      <c r="E22" s="47">
        <f>IF(C3="","",IF(C3="NA","",IF(C3="TFS","",IF(C3&lt;&gt;0,3,0))))</f>
      </c>
      <c r="F22" s="30"/>
      <c r="G22" s="30"/>
      <c r="H22" s="30"/>
      <c r="I22" s="30"/>
      <c r="J22" s="30"/>
      <c r="K22" s="30"/>
      <c r="L22" s="30"/>
    </row>
    <row r="23" spans="1:12" ht="15" customHeight="1">
      <c r="A23" s="45" t="s">
        <v>64</v>
      </c>
      <c r="B23" s="46">
        <f>E4</f>
      </c>
      <c r="C23" s="47">
        <f>K4</f>
      </c>
      <c r="D23" s="47">
        <f>MAX(B23,C23)</f>
        <v>0</v>
      </c>
      <c r="E23" s="47">
        <f>IF(C4="","",IF(C4="NA","",IF(C4="TFS","",IF(C4&lt;&gt;0,3,0))))</f>
      </c>
      <c r="F23" s="30"/>
      <c r="G23" s="30"/>
      <c r="H23" s="30"/>
      <c r="I23" s="30"/>
      <c r="J23" s="30"/>
      <c r="K23" s="30"/>
      <c r="L23" s="30"/>
    </row>
    <row r="24" spans="1:12" ht="15" customHeight="1">
      <c r="A24" s="45" t="s">
        <v>65</v>
      </c>
      <c r="B24" s="46">
        <f>E5</f>
      </c>
      <c r="C24" s="47">
        <f>K5</f>
      </c>
      <c r="D24" s="47">
        <f>MAX(B24,C24)</f>
        <v>0</v>
      </c>
      <c r="E24" s="47">
        <f>IF(C5="","",IF(C5="NA","",IF(C5="TFS","",IF(C5&lt;&gt;0,3,0))))</f>
      </c>
      <c r="F24" s="30"/>
      <c r="G24" s="30"/>
      <c r="H24" s="30"/>
      <c r="I24" s="30"/>
      <c r="J24" s="30"/>
      <c r="K24" s="30"/>
      <c r="L24" s="30"/>
    </row>
    <row r="25" spans="1:12" ht="15" customHeight="1">
      <c r="A25" s="45" t="s">
        <v>66</v>
      </c>
      <c r="B25" s="46">
        <f>E6</f>
      </c>
      <c r="C25" s="47">
        <f>K6</f>
      </c>
      <c r="D25" s="47">
        <f>MAX(B25,C25)</f>
        <v>0</v>
      </c>
      <c r="E25" s="47">
        <f>IF(C6="","",IF(C6="NA","",IF(C6="TFS","",IF(C6&lt;&gt;0,3,0))))</f>
      </c>
      <c r="F25" s="30"/>
      <c r="G25" s="30"/>
      <c r="H25" s="30"/>
      <c r="I25" s="30"/>
      <c r="J25" s="30"/>
      <c r="K25" s="30"/>
      <c r="L25" s="30"/>
    </row>
    <row r="26" spans="1:12" ht="15">
      <c r="A26" s="54" t="s">
        <v>18</v>
      </c>
      <c r="B26" s="233"/>
      <c r="C26" s="234"/>
      <c r="D26" s="117">
        <f>SUM(D22:D25)</f>
        <v>0</v>
      </c>
      <c r="E26" s="117">
        <f>SUM(E22:E25)</f>
        <v>0</v>
      </c>
      <c r="F26" s="30"/>
      <c r="G26" s="30"/>
      <c r="H26" s="30"/>
      <c r="I26" s="30"/>
      <c r="J26" s="30"/>
      <c r="K26" s="30"/>
      <c r="L26" s="30"/>
    </row>
    <row r="27" spans="1:12" ht="15" customHeight="1">
      <c r="A27" s="48" t="s">
        <v>19</v>
      </c>
      <c r="B27" s="235" t="str">
        <f>IF(D26=0,"NA",ROUND((D26/E26),5))</f>
        <v>NA</v>
      </c>
      <c r="C27" s="235"/>
      <c r="D27" s="235"/>
      <c r="E27" s="55"/>
      <c r="F27" s="30"/>
      <c r="G27" s="30"/>
      <c r="H27" s="30"/>
      <c r="I27" s="30"/>
      <c r="J27" s="30"/>
      <c r="K27" s="30"/>
      <c r="L27" s="30"/>
    </row>
    <row r="28" spans="1:12" ht="15" customHeight="1">
      <c r="A28" s="120" t="s">
        <v>44</v>
      </c>
      <c r="B28" s="230" t="str">
        <f>IF(D26=0,"NA",(ROUND((B27*15),1)))</f>
        <v>NA</v>
      </c>
      <c r="C28" s="236"/>
      <c r="D28" s="231"/>
      <c r="E28" s="55"/>
      <c r="F28" s="30"/>
      <c r="G28" s="30"/>
      <c r="H28" s="30"/>
      <c r="I28" s="30"/>
      <c r="J28" s="30"/>
      <c r="K28" s="30"/>
      <c r="L28" s="30"/>
    </row>
    <row r="29" spans="1:12" ht="15">
      <c r="A29" s="30"/>
      <c r="B29" s="30"/>
      <c r="C29" s="30"/>
      <c r="D29" s="30"/>
      <c r="E29" s="30"/>
      <c r="F29" s="30"/>
      <c r="G29" s="30"/>
      <c r="H29" s="30"/>
      <c r="I29" s="30"/>
      <c r="J29" s="30"/>
      <c r="K29" s="30"/>
      <c r="L29" s="30"/>
    </row>
  </sheetData>
  <sheetProtection password="CA83" sheet="1"/>
  <mergeCells count="5">
    <mergeCell ref="A20:E20"/>
    <mergeCell ref="B26:C26"/>
    <mergeCell ref="B27:D27"/>
    <mergeCell ref="B28:D28"/>
    <mergeCell ref="A1:K1"/>
  </mergeCells>
  <printOptions/>
  <pageMargins left="0.7" right="0.7" top="0.75" bottom="0.75" header="0.3" footer="0.3"/>
  <pageSetup fitToHeight="1" fitToWidth="1" horizontalDpi="600" verticalDpi="600" orientation="landscape"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selection activeCell="A1" sqref="A1:C1"/>
    </sheetView>
  </sheetViews>
  <sheetFormatPr defaultColWidth="9.140625" defaultRowHeight="15"/>
  <cols>
    <col min="1" max="1" width="54.8515625" style="7" bestFit="1" customWidth="1"/>
    <col min="2" max="2" width="15.7109375" style="8" customWidth="1"/>
    <col min="3" max="3" width="21.8515625" style="8" customWidth="1"/>
    <col min="4" max="16384" width="9.140625" style="7" customWidth="1"/>
  </cols>
  <sheetData>
    <row r="1" spans="1:3" ht="21.75" customHeight="1">
      <c r="A1" s="244" t="s">
        <v>89</v>
      </c>
      <c r="B1" s="244"/>
      <c r="C1" s="244"/>
    </row>
    <row r="2" spans="1:3" ht="45">
      <c r="A2" s="95" t="s">
        <v>60</v>
      </c>
      <c r="B2" s="97" t="s">
        <v>94</v>
      </c>
      <c r="C2" s="97" t="s">
        <v>85</v>
      </c>
    </row>
    <row r="3" spans="1:3" ht="15">
      <c r="A3" s="28" t="s">
        <v>28</v>
      </c>
      <c r="B3" s="59"/>
      <c r="C3" s="59"/>
    </row>
    <row r="4" spans="1:3" ht="15">
      <c r="A4" s="28" t="s">
        <v>29</v>
      </c>
      <c r="B4" s="59"/>
      <c r="C4" s="59"/>
    </row>
    <row r="5" spans="1:3" ht="15">
      <c r="A5" s="105" t="s">
        <v>130</v>
      </c>
      <c r="B5" s="59"/>
      <c r="C5" s="59"/>
    </row>
    <row r="6" spans="1:3" ht="15">
      <c r="A6" s="28" t="s">
        <v>129</v>
      </c>
      <c r="B6" s="59"/>
      <c r="C6" s="59"/>
    </row>
    <row r="7" spans="1:3" ht="15">
      <c r="A7" s="28" t="s">
        <v>30</v>
      </c>
      <c r="B7" s="59"/>
      <c r="C7" s="59"/>
    </row>
    <row r="8" spans="1:3" ht="15">
      <c r="A8" s="28" t="s">
        <v>31</v>
      </c>
      <c r="B8" s="59"/>
      <c r="C8" s="59"/>
    </row>
    <row r="9" spans="1:3" ht="15">
      <c r="A9" s="28" t="s">
        <v>32</v>
      </c>
      <c r="B9" s="59"/>
      <c r="C9" s="59"/>
    </row>
    <row r="10" spans="1:3" ht="15">
      <c r="A10" s="28" t="s">
        <v>33</v>
      </c>
      <c r="B10" s="59"/>
      <c r="C10" s="59"/>
    </row>
    <row r="11" spans="1:3" ht="15">
      <c r="A11" s="56" t="s">
        <v>18</v>
      </c>
      <c r="B11" s="10">
        <f>SUM(B3:B10)</f>
        <v>0</v>
      </c>
      <c r="C11" s="10">
        <f>SUM(C3:C10)</f>
        <v>0</v>
      </c>
    </row>
    <row r="12" spans="1:3" ht="15">
      <c r="A12" s="29" t="s">
        <v>85</v>
      </c>
      <c r="B12" s="240" t="str">
        <f>IF(B11=0,"NA",ROUND((C11/B11),5))</f>
        <v>NA</v>
      </c>
      <c r="C12" s="241"/>
    </row>
    <row r="13" spans="1:3" ht="15">
      <c r="A13" s="57" t="s">
        <v>86</v>
      </c>
      <c r="B13" s="242" t="str">
        <f>IF(B11=0,"NA",(ROUND((B12*10),1)))</f>
        <v>NA</v>
      </c>
      <c r="C13" s="243"/>
    </row>
    <row r="14" spans="1:3" s="9" customFormat="1" ht="15">
      <c r="A14" s="58"/>
      <c r="B14" s="118"/>
      <c r="C14" s="118"/>
    </row>
    <row r="15" spans="1:3" ht="120">
      <c r="A15" s="95" t="s">
        <v>87</v>
      </c>
      <c r="B15" s="95" t="s">
        <v>93</v>
      </c>
      <c r="C15" s="95" t="s">
        <v>90</v>
      </c>
    </row>
    <row r="16" spans="1:3" ht="15">
      <c r="A16" s="81"/>
      <c r="B16" s="59"/>
      <c r="C16" s="82" t="str">
        <f>IF(A16=0,"NA",IF(A16="NA","NA",IF(A16="TFS","NA",ROUND((B16/A16),5))))</f>
        <v>NA</v>
      </c>
    </row>
    <row r="17" spans="1:3" ht="15" customHeight="1">
      <c r="A17" s="124" t="s">
        <v>88</v>
      </c>
      <c r="B17" s="238" t="str">
        <f>IF(A16=0,"NA",IF(A16="NA","NA",IF(A16="TFS","NA",(ROUND((B13*C16),1)))))</f>
        <v>NA</v>
      </c>
      <c r="C17" s="239"/>
    </row>
    <row r="18" spans="2:3" ht="15">
      <c r="B18" s="15"/>
      <c r="C18" s="15"/>
    </row>
  </sheetData>
  <sheetProtection password="CA83" sheet="1"/>
  <mergeCells count="4">
    <mergeCell ref="B17:C17"/>
    <mergeCell ref="B12:C12"/>
    <mergeCell ref="B13:C13"/>
    <mergeCell ref="A1:C1"/>
  </mergeCells>
  <printOptions/>
  <pageMargins left="0.25" right="0.25" top="0.75" bottom="0.7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G1"/>
    </sheetView>
  </sheetViews>
  <sheetFormatPr defaultColWidth="9.140625" defaultRowHeight="15"/>
  <cols>
    <col min="1" max="1" width="9.140625" style="6" customWidth="1"/>
    <col min="2" max="2" width="58.28125" style="7" customWidth="1"/>
    <col min="3" max="7" width="15.7109375" style="7" customWidth="1"/>
    <col min="8" max="16384" width="9.140625" style="7" customWidth="1"/>
  </cols>
  <sheetData>
    <row r="1" spans="1:10" ht="21.75" customHeight="1">
      <c r="A1" s="226" t="s">
        <v>78</v>
      </c>
      <c r="B1" s="226"/>
      <c r="C1" s="226"/>
      <c r="D1" s="226"/>
      <c r="E1" s="226"/>
      <c r="F1" s="226"/>
      <c r="G1" s="226"/>
      <c r="H1" s="30"/>
      <c r="I1" s="30"/>
      <c r="J1" s="30"/>
    </row>
    <row r="2" spans="1:10" ht="45">
      <c r="A2" s="60"/>
      <c r="B2" s="95" t="s">
        <v>43</v>
      </c>
      <c r="C2" s="95" t="s">
        <v>57</v>
      </c>
      <c r="D2" s="95" t="s">
        <v>59</v>
      </c>
      <c r="E2" s="95" t="s">
        <v>56</v>
      </c>
      <c r="F2" s="95" t="s">
        <v>41</v>
      </c>
      <c r="G2" s="95" t="s">
        <v>42</v>
      </c>
      <c r="H2" s="30"/>
      <c r="I2" s="30"/>
      <c r="J2" s="30"/>
    </row>
    <row r="3" spans="1:10" ht="15">
      <c r="A3" s="61">
        <v>1</v>
      </c>
      <c r="B3" s="101" t="s">
        <v>79</v>
      </c>
      <c r="C3" s="100">
        <v>0.903</v>
      </c>
      <c r="D3" s="64"/>
      <c r="E3" s="136">
        <f>IF(D3="NA","NA",IF(D3="TFS","TFS",IF(D3="","",D3/100)))</f>
      </c>
      <c r="F3" s="3">
        <v>0.5</v>
      </c>
      <c r="G3" s="3">
        <f>IF(D3="",0,IF(D3="NA",0,IF(D3="TFS",0,IF(E3&gt;=C3,"0.5","0"))))</f>
        <v>0</v>
      </c>
      <c r="H3" s="30"/>
      <c r="I3" s="30"/>
      <c r="J3" s="30"/>
    </row>
    <row r="4" spans="1:10" ht="59.25">
      <c r="A4" s="62">
        <v>2</v>
      </c>
      <c r="B4" s="102" t="s">
        <v>124</v>
      </c>
      <c r="C4" s="100">
        <v>0.602</v>
      </c>
      <c r="D4" s="64"/>
      <c r="E4" s="136">
        <f>IF(D4="NA","NA",IF(D4="TFS","TFS",IF(D4="","",D4/100)))</f>
      </c>
      <c r="F4" s="3">
        <v>0.5</v>
      </c>
      <c r="G4" s="3">
        <f>IF(D4="",0,IF(D4="NA",0,IF(D4="TFS",0,IF(E4&gt;=C4,"0.5","0"))))</f>
        <v>0</v>
      </c>
      <c r="H4" s="30"/>
      <c r="I4" s="30"/>
      <c r="J4" s="30"/>
    </row>
    <row r="5" spans="1:10" ht="42.75" customHeight="1">
      <c r="A5" s="62">
        <v>3</v>
      </c>
      <c r="B5" s="101" t="s">
        <v>125</v>
      </c>
      <c r="C5" s="100">
        <v>0.773</v>
      </c>
      <c r="D5" s="64"/>
      <c r="E5" s="136">
        <f>IF(D5="NA","NA",IF(D5="TFS","TFS",IF(D5="","",D5/100)))</f>
      </c>
      <c r="F5" s="3">
        <v>0.5</v>
      </c>
      <c r="G5" s="3">
        <f>IF(D5="",0,IF(D5="NA",0,IF(D5="TFS",0,IF(E5&gt;=C5,"0.5","0"))))</f>
        <v>0</v>
      </c>
      <c r="H5" s="30"/>
      <c r="I5" s="30"/>
      <c r="J5" s="30"/>
    </row>
    <row r="6" spans="1:10" ht="28.5">
      <c r="A6" s="62">
        <v>4</v>
      </c>
      <c r="B6" s="103" t="s">
        <v>80</v>
      </c>
      <c r="C6" s="4" t="s">
        <v>55</v>
      </c>
      <c r="D6" s="65"/>
      <c r="E6" s="137">
        <f>IF(D6="","",D6)</f>
      </c>
      <c r="F6" s="3">
        <v>0.5</v>
      </c>
      <c r="G6" s="2">
        <f>IF(E6="Y",F6,IF(E6="Yes",F6,0))</f>
        <v>0</v>
      </c>
      <c r="H6" s="248" t="s">
        <v>91</v>
      </c>
      <c r="I6" s="249"/>
      <c r="J6" s="249"/>
    </row>
    <row r="7" spans="1:10" ht="42.75">
      <c r="A7" s="62">
        <v>5</v>
      </c>
      <c r="B7" s="104" t="s">
        <v>81</v>
      </c>
      <c r="C7" s="100">
        <v>0.842</v>
      </c>
      <c r="D7" s="64"/>
      <c r="E7" s="136">
        <f>IF(D7="NA","NA",IF(D7="TFS","TFS",IF(D7="","",D7/100)))</f>
      </c>
      <c r="F7" s="3">
        <v>0.5</v>
      </c>
      <c r="G7" s="3">
        <f>IF(D7="",0,IF(D7="NA",0,IF(D7="TFS",0,IF(E7&gt;=C7,"0.5","0"))))</f>
        <v>0</v>
      </c>
      <c r="H7" s="30"/>
      <c r="I7" s="30"/>
      <c r="J7" s="30"/>
    </row>
    <row r="8" spans="1:10" ht="28.5">
      <c r="A8" s="62">
        <v>6</v>
      </c>
      <c r="B8" s="104" t="s">
        <v>82</v>
      </c>
      <c r="C8" s="100">
        <v>0.997</v>
      </c>
      <c r="D8" s="64"/>
      <c r="E8" s="136">
        <f>IF(D8="NA","NA",IF(D8="TFS","TFS",IF(D8="","",D8/100)))</f>
      </c>
      <c r="F8" s="3">
        <v>0.5</v>
      </c>
      <c r="G8" s="3">
        <f>IF(D8="",0,IF(D8="NA",0,IF(D8="TFS",0,IF(E8&gt;=C8,"0.5","0"))))</f>
        <v>0</v>
      </c>
      <c r="H8" s="30"/>
      <c r="I8" s="30"/>
      <c r="J8" s="30"/>
    </row>
    <row r="9" spans="1:10" ht="28.5">
      <c r="A9" s="62">
        <v>7</v>
      </c>
      <c r="B9" s="104" t="s">
        <v>121</v>
      </c>
      <c r="C9" s="100">
        <v>0.472</v>
      </c>
      <c r="D9" s="138"/>
      <c r="E9" s="136">
        <f>IF(D9="NA","NA",IF(D9="TFS","TFS",IF(D9="","",D9/100)))</f>
      </c>
      <c r="F9" s="3">
        <v>0.5</v>
      </c>
      <c r="G9" s="3">
        <f>IF(D9="",0,IF(D9="NA",0,IF(D9="TFS",0,IF(E9&gt;=C9,"0.5","0"))))</f>
        <v>0</v>
      </c>
      <c r="H9" s="30"/>
      <c r="I9" s="30"/>
      <c r="J9" s="30"/>
    </row>
    <row r="10" spans="1:10" ht="28.5">
      <c r="A10" s="62">
        <v>8</v>
      </c>
      <c r="B10" s="104" t="s">
        <v>122</v>
      </c>
      <c r="C10" s="5" t="s">
        <v>55</v>
      </c>
      <c r="D10" s="134"/>
      <c r="E10" s="136">
        <f>IF(D10="","",D10)</f>
      </c>
      <c r="F10" s="3">
        <v>0.5</v>
      </c>
      <c r="G10" s="3">
        <f>IF(D10="Y",F10,IF(D10="Yes",F10,0))</f>
        <v>0</v>
      </c>
      <c r="H10" s="254" t="s">
        <v>91</v>
      </c>
      <c r="I10" s="255"/>
      <c r="J10" s="255"/>
    </row>
    <row r="11" spans="1:10" ht="142.5">
      <c r="A11" s="62">
        <v>9</v>
      </c>
      <c r="B11" s="103" t="s">
        <v>83</v>
      </c>
      <c r="C11" s="4" t="s">
        <v>55</v>
      </c>
      <c r="D11" s="65"/>
      <c r="E11" s="137">
        <f>IF(D11="","",D11)</f>
      </c>
      <c r="F11" s="3">
        <v>0.5</v>
      </c>
      <c r="G11" s="2">
        <f>IF(E11="Y",F11,IF(E11="Yes",F11,0))</f>
        <v>0</v>
      </c>
      <c r="H11" s="250" t="s">
        <v>91</v>
      </c>
      <c r="I11" s="251"/>
      <c r="J11" s="251"/>
    </row>
    <row r="12" spans="1:10" ht="72" customHeight="1">
      <c r="A12" s="62">
        <v>10</v>
      </c>
      <c r="B12" s="133" t="s">
        <v>123</v>
      </c>
      <c r="C12" s="4" t="s">
        <v>55</v>
      </c>
      <c r="D12" s="135"/>
      <c r="E12" s="137">
        <f>IF(D12="","",D12)</f>
      </c>
      <c r="F12" s="3">
        <v>0.5</v>
      </c>
      <c r="G12" s="2">
        <f>IF(D12="Y",F12,IF(D12="Yes",F12,0))</f>
        <v>0</v>
      </c>
      <c r="H12" s="252" t="s">
        <v>91</v>
      </c>
      <c r="I12" s="253"/>
      <c r="J12" s="253"/>
    </row>
    <row r="13" spans="1:10" ht="15">
      <c r="A13" s="63"/>
      <c r="B13" s="30"/>
      <c r="C13" s="245" t="s">
        <v>84</v>
      </c>
      <c r="D13" s="246"/>
      <c r="E13" s="246"/>
      <c r="F13" s="247"/>
      <c r="G13" s="125">
        <f>G3+G4+G5+G6+G7+G8+G9+G10+G11+G12</f>
        <v>0</v>
      </c>
      <c r="H13" s="30"/>
      <c r="I13" s="30"/>
      <c r="J13" s="30"/>
    </row>
    <row r="14" ht="15">
      <c r="B14" s="99"/>
    </row>
    <row r="15" ht="15">
      <c r="B15" s="99"/>
    </row>
    <row r="16" ht="15">
      <c r="B16" s="99"/>
    </row>
  </sheetData>
  <sheetProtection password="CA83" sheet="1"/>
  <mergeCells count="6">
    <mergeCell ref="A1:G1"/>
    <mergeCell ref="C13:F13"/>
    <mergeCell ref="H6:J6"/>
    <mergeCell ref="H11:J11"/>
    <mergeCell ref="H12:J12"/>
    <mergeCell ref="H10:J10"/>
  </mergeCells>
  <printOptions/>
  <pageMargins left="0.25" right="0.25" top="0.75" bottom="0.75" header="0.3" footer="0.3"/>
  <pageSetup fitToHeight="1" fitToWidth="1" horizontalDpi="600" verticalDpi="600" orientation="landscape" scale="77" r:id="rId1"/>
</worksheet>
</file>

<file path=xl/worksheets/sheet7.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H1"/>
    </sheetView>
  </sheetViews>
  <sheetFormatPr defaultColWidth="9.140625" defaultRowHeight="15"/>
  <cols>
    <col min="1" max="1" width="9.140625" style="119" customWidth="1"/>
    <col min="2" max="8" width="15.7109375" style="119" customWidth="1"/>
  </cols>
  <sheetData>
    <row r="1" spans="1:8" ht="15">
      <c r="A1" s="256" t="s">
        <v>98</v>
      </c>
      <c r="B1" s="257"/>
      <c r="C1" s="257"/>
      <c r="D1" s="257"/>
      <c r="E1" s="257"/>
      <c r="F1" s="257"/>
      <c r="G1" s="257"/>
      <c r="H1" s="257"/>
    </row>
    <row r="2" spans="1:8" s="132" customFormat="1" ht="45">
      <c r="A2" s="131"/>
      <c r="B2" s="129" t="s">
        <v>99</v>
      </c>
      <c r="C2" s="129" t="s">
        <v>119</v>
      </c>
      <c r="D2" s="129" t="s">
        <v>118</v>
      </c>
      <c r="E2" s="129" t="s">
        <v>100</v>
      </c>
      <c r="F2" s="129" t="s">
        <v>101</v>
      </c>
      <c r="G2" s="129" t="s">
        <v>106</v>
      </c>
      <c r="H2" s="129" t="s">
        <v>102</v>
      </c>
    </row>
    <row r="3" spans="1:8" ht="15">
      <c r="A3" s="128" t="s">
        <v>103</v>
      </c>
      <c r="B3" s="126"/>
      <c r="C3" s="126"/>
      <c r="D3" s="23">
        <f>IF(C3="",B3,B3+C3)</f>
        <v>0</v>
      </c>
      <c r="E3" s="126"/>
      <c r="F3" s="126"/>
      <c r="G3" s="47">
        <f>IF(B3="","",ROUND(E3/F3,5))</f>
      </c>
      <c r="H3" s="47">
        <f>IF(G3="","",ROUND(D3*G3,5))</f>
      </c>
    </row>
    <row r="4" spans="1:8" ht="15">
      <c r="A4" s="128" t="s">
        <v>104</v>
      </c>
      <c r="B4" s="126"/>
      <c r="C4" s="126"/>
      <c r="D4" s="23">
        <f>IF(C4="",B4,B4+C4)</f>
        <v>0</v>
      </c>
      <c r="E4" s="126"/>
      <c r="F4" s="126"/>
      <c r="G4" s="47">
        <f>IF(B4="","",ROUND(E4/F4,5))</f>
      </c>
      <c r="H4" s="47">
        <f>IF(G4="","",ROUND(D4*G4,5))</f>
      </c>
    </row>
    <row r="5" spans="1:8" ht="15">
      <c r="A5" s="128" t="s">
        <v>105</v>
      </c>
      <c r="B5" s="126"/>
      <c r="C5" s="126"/>
      <c r="D5" s="23">
        <f>IF(C5="",B5,B5+C5)</f>
        <v>0</v>
      </c>
      <c r="E5" s="126"/>
      <c r="F5" s="126"/>
      <c r="G5" s="47">
        <f>IF(B5="","",ROUND(E5/F5,5))</f>
      </c>
      <c r="H5" s="47">
        <f>IF(G5="","",ROUND(D5*G5,5))</f>
      </c>
    </row>
    <row r="6" spans="1:8" ht="15">
      <c r="A6" s="55"/>
      <c r="B6" s="55"/>
      <c r="C6" s="55"/>
      <c r="D6" s="55"/>
      <c r="E6" s="55"/>
      <c r="F6" s="257" t="s">
        <v>120</v>
      </c>
      <c r="G6" s="257"/>
      <c r="H6" s="130" t="str">
        <f>IF(AND(D3=0,D4=0,D5=0),"NA",ROUND(SUM(H3:H5),1))</f>
        <v>NA</v>
      </c>
    </row>
  </sheetData>
  <sheetProtection password="CA83" sheet="1"/>
  <mergeCells count="2">
    <mergeCell ref="A1:H1"/>
    <mergeCell ref="F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Cowen Harter</dc:creator>
  <cp:keywords/>
  <dc:description/>
  <cp:lastModifiedBy>August Ogletree</cp:lastModifiedBy>
  <cp:lastPrinted>2013-11-14T15:52:48Z</cp:lastPrinted>
  <dcterms:created xsi:type="dcterms:W3CDTF">2012-11-19T14:22:40Z</dcterms:created>
  <dcterms:modified xsi:type="dcterms:W3CDTF">2015-09-29T13:27:10Z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 SubHeader">
    <vt:lpwstr/>
  </property>
  <property fmtid="{D5CDD505-2E9C-101B-9397-08002B2CF9AE}" pid="3" name="TaxCatchAll">
    <vt:lpwstr/>
  </property>
</Properties>
</file>